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RIIGIMAJADE üürilepingud/Suur 3/Üürilepingute muudatused/RAM/"/>
    </mc:Choice>
  </mc:AlternateContent>
  <xr:revisionPtr revIDLastSave="3" documentId="8_{845095B7-B1B0-464D-9D2F-A47940906A69}" xr6:coauthVersionLast="47" xr6:coauthVersionMax="47" xr10:uidLastSave="{8BDB9A57-F7F0-4BF7-BFF2-AB7096F98A69}"/>
  <bookViews>
    <workbookView xWindow="-30828" yWindow="-2892" windowWidth="30936" windowHeight="16896" xr2:uid="{212F4F08-3361-4A00-AA09-D200E08588BC}"/>
  </bookViews>
  <sheets>
    <sheet name="Lisa 6.1. Lisa 1 Parendustööd" sheetId="19" r:id="rId1"/>
    <sheet name="Lisa 6.1. Lisa 2 Sisustus" sheetId="2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dress" localSheetId="0">#REF!</definedName>
    <definedName name="Aadress" localSheetId="1">#REF!</definedName>
    <definedName name="Aadress">#REF!</definedName>
    <definedName name="aadress_asukoha_analüüs" localSheetId="1">#REF!</definedName>
    <definedName name="aadress_asukoha_analüüs">#REF!</definedName>
    <definedName name="aadress_asukohahinnang" localSheetId="1">#REF!</definedName>
    <definedName name="aadress_asukohahinnang">#REF!</definedName>
    <definedName name="aasta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gus_veerg" localSheetId="1">#REF!</definedName>
    <definedName name="Algus_veerg">#REF!</definedName>
    <definedName name="ALL" localSheetId="0">#REF!</definedName>
    <definedName name="ALL" localSheetId="1">#REF!</definedName>
    <definedName name="ALL">#REF!</definedName>
    <definedName name="andmed" localSheetId="0">[2]hinnad!$F$3:$BQ$32</definedName>
    <definedName name="andmed" localSheetId="1">[3]hinnad!$F$3:$BQ$32</definedName>
    <definedName name="andmed">[2]hinnad!$F$3:$BQ$32</definedName>
    <definedName name="andmed_kogemus" localSheetId="0">[2]arendaja_haldaja_kogemus!$B$2:$P$16</definedName>
    <definedName name="andmed_kogemus" localSheetId="1">[3]arendaja_haldaja_kogemus!$B$2:$P$16</definedName>
    <definedName name="andmed_kogemus">[2]arendaja_haldaja_kogemus!$B$2:$P$16</definedName>
    <definedName name="andmed_ruumide_sobivus" localSheetId="0">[2]üürniku_hinnangud!$F$2:$L$31</definedName>
    <definedName name="andmed_ruumide_sobivus" localSheetId="1">[3]üürniku_hinnangud!$F$2:$L$31</definedName>
    <definedName name="andmed_ruumide_sobivus">[2]üürniku_hinnangud!$F$2:$L$31</definedName>
    <definedName name="bilanss" localSheetId="1">#REF!</definedName>
    <definedName name="bilanss">#REF!</definedName>
    <definedName name="brutopind" localSheetId="0">#REF!</definedName>
    <definedName name="brutopind" localSheetId="1">[4]eelarve!$F$9</definedName>
    <definedName name="brutopind">#REF!</definedName>
    <definedName name="disk.määr" localSheetId="0">[2]algandmed!$B$1</definedName>
    <definedName name="disk.määr" localSheetId="1">[3]algandmed!$B$1</definedName>
    <definedName name="disk.määr">[2]algandmed!$B$1</definedName>
    <definedName name="eelarve_kokku" localSheetId="0">#REF!</definedName>
    <definedName name="eelarve_kokku" localSheetId="1">[4]eelarve!$F$7</definedName>
    <definedName name="eelarve_kokku">#REF!</definedName>
    <definedName name="erikülgsednurkterased" localSheetId="0">#REF!</definedName>
    <definedName name="erikülgsednurkterased" localSheetId="1">#REF!</definedName>
    <definedName name="erikülgsednurkterased">#REF!</definedName>
    <definedName name="erikülgsednurkterased140" localSheetId="0">#REF!</definedName>
    <definedName name="erikülgsednurkterased140" localSheetId="1">#REF!</definedName>
    <definedName name="erikülgsednurkterased140">#REF!</definedName>
    <definedName name="erikülgsednurkterased70" localSheetId="0">#REF!</definedName>
    <definedName name="erikülgsednurkterased70" localSheetId="1">#REF!</definedName>
    <definedName name="erikülgsednurkterased70">#REF!</definedName>
    <definedName name="Etapp" localSheetId="0">#REF!</definedName>
    <definedName name="Etapp">#REF!</definedName>
    <definedName name="fi">#REF!</definedName>
    <definedName name="fiboseinad">#REF!</definedName>
    <definedName name="haldur">#REF!</definedName>
    <definedName name="HEA">#REF!</definedName>
    <definedName name="HEB">#REF!</definedName>
    <definedName name="hind">[5]platsikulud!$C$2</definedName>
    <definedName name="hinnang_asukoha_analüüs" localSheetId="0">#REF!</definedName>
    <definedName name="hinnang_asukoha_analüüs" localSheetId="1">#REF!</definedName>
    <definedName name="hinnang_asukoha_analüüs">#REF!</definedName>
    <definedName name="hüvitamine">#REF!</definedName>
    <definedName name="IPE" localSheetId="0">#REF!</definedName>
    <definedName name="IPE" localSheetId="1">#REF!</definedName>
    <definedName name="IPE">#REF!</definedName>
    <definedName name="karkass" localSheetId="0">#REF!</definedName>
    <definedName name="karkass" localSheetId="1">#REF!</definedName>
    <definedName name="karkass">#REF!</definedName>
    <definedName name="karkassilisa">#REF!</definedName>
    <definedName name="katus">#REF!</definedName>
    <definedName name="kehtiv_IRR" localSheetId="0">[6]MUDEL!$BA$1</definedName>
    <definedName name="kehtiv_IRR" localSheetId="1">[6]MUDEL!$BA$1</definedName>
    <definedName name="kehtiv_IRR">[7]MUDEL!$BA$1</definedName>
    <definedName name="kestvus">[5]platsikulud!$C$3</definedName>
    <definedName name="kestvus2">[5]platsikulud!$G$7</definedName>
    <definedName name="Kinnistu" localSheetId="1">#REF!</definedName>
    <definedName name="Kinnistu">#REF!</definedName>
    <definedName name="Kinnistud" localSheetId="1">#REF!</definedName>
    <definedName name="Kinnistud">#REF!</definedName>
    <definedName name="kipsilisa" localSheetId="0">#REF!</definedName>
    <definedName name="kipsilisa" localSheetId="1">#REF!</definedName>
    <definedName name="kipsilisa">#REF!</definedName>
    <definedName name="kipsvaheseinad" localSheetId="0">#REF!</definedName>
    <definedName name="kipsvaheseinad" localSheetId="1">#REF!</definedName>
    <definedName name="kipsvaheseinad">#REF!</definedName>
    <definedName name="koo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[8]Koostamine!$C$2</definedName>
    <definedName name="liik" localSheetId="1">#REF!</definedName>
    <definedName name="liik">#REF!</definedName>
    <definedName name="LISA" localSheetId="0">#REF!</definedName>
    <definedName name="LISA" localSheetId="1">#REF!</definedName>
    <definedName name="LISA">#REF!</definedName>
    <definedName name="lisakatuslagi" localSheetId="0">#REF!</definedName>
    <definedName name="lisakatuslagi" localSheetId="1">#REF!</definedName>
    <definedName name="lisakatuslagi">#REF!</definedName>
    <definedName name="ltasu" localSheetId="0">#REF!</definedName>
    <definedName name="ltasu" localSheetId="1">#REF!</definedName>
    <definedName name="ltasu">#REF!</definedName>
    <definedName name="Maksumus" localSheetId="0">[9]Absoluutaadr1!#REF!</definedName>
    <definedName name="Maksumus" localSheetId="1">[9]Absoluutaadr1!#REF!</definedName>
    <definedName name="Maksumus">[9]Absoluutaadr1!#REF!</definedName>
    <definedName name="maksuvaba" localSheetId="0">#REF!</definedName>
    <definedName name="maksuvaba" localSheetId="1">#REF!</definedName>
    <definedName name="maksuvaba">#REF!</definedName>
    <definedName name="max.parkimiskoha_maksumus" localSheetId="0">[2]algandmed!$B$2</definedName>
    <definedName name="max.parkimiskoha_maksumus" localSheetId="1">[3]algandmed!$B$2</definedName>
    <definedName name="max.parkimiskoha_maksumus">[2]algandmed!$B$2</definedName>
    <definedName name="minist" localSheetId="1">#REF!</definedName>
    <definedName name="minist">#REF!</definedName>
    <definedName name="mullatööd" localSheetId="0">#REF!</definedName>
    <definedName name="mullatööd" localSheetId="1">#REF!</definedName>
    <definedName name="mullatööd">#REF!</definedName>
    <definedName name="nelikanttoru" localSheetId="0">#REF!</definedName>
    <definedName name="nelikanttoru" localSheetId="1">#REF!</definedName>
    <definedName name="nelikanttoru">#REF!</definedName>
    <definedName name="nelikanttoru150" localSheetId="0">#REF!</definedName>
    <definedName name="nelikanttoru150" localSheetId="1">#REF!</definedName>
    <definedName name="nelikanttoru150">#REF!</definedName>
    <definedName name="nelikanttoru30">#REF!</definedName>
    <definedName name="Number">[8]Koostamine!$G$1</definedName>
    <definedName name="objekt" localSheetId="0">[2]hinnad!$E$3:$E$32</definedName>
    <definedName name="objekt" localSheetId="1">[3]hinnad!$E$3:$E$32</definedName>
    <definedName name="objekt">[2]hinnad!$E$3:$E$32</definedName>
    <definedName name="objekt_ruumide_sobivus" localSheetId="0">[2]üürniku_hinnangud!$E$2:$E$31</definedName>
    <definedName name="objekt_ruumide_sobivus" localSheetId="1">[3]üürniku_hinnangud!$E$2:$E$31</definedName>
    <definedName name="objekt_ruumide_sobivus">[2]üürniku_hinnangud!$E$2:$E$31</definedName>
    <definedName name="objekti_aadress" localSheetId="0">#REF!</definedName>
    <definedName name="objekti_aadress" localSheetId="1">[4]eelarve!$F$6</definedName>
    <definedName name="objekti_aadress">#REF!</definedName>
    <definedName name="pakkujad_kogemus" localSheetId="0">[2]arendaja_haldaja_kogemus!$A$2:$A$16</definedName>
    <definedName name="pakkujad_kogemus" localSheetId="1">[3]arendaja_haldaja_kogemus!$A$2:$A$16</definedName>
    <definedName name="pakkujad_kogemus">[2]arendaja_haldaja_kogemus!$A$2:$A$16</definedName>
    <definedName name="paneelsein" localSheetId="0">#REF!</definedName>
    <definedName name="paneelsein" localSheetId="1">#REF!</definedName>
    <definedName name="paneelsein">#REF!</definedName>
    <definedName name="paneelsein3" localSheetId="0">'[10]muld,vund'!#REF!</definedName>
    <definedName name="paneelsein3" localSheetId="1">'[10]muld,vund'!#REF!</definedName>
    <definedName name="paneelsein3">'[10]muld,vund'!#REF!</definedName>
    <definedName name="pealkirjad" localSheetId="0">[2]hinnad!$F$2:$BQ$2</definedName>
    <definedName name="pealkirjad" localSheetId="1">[3]hinnad!$F$2:$BQ$2</definedName>
    <definedName name="pealkirjad">[2]hinnad!$F$2:$BQ$2</definedName>
    <definedName name="pealkirjad_kogemus" localSheetId="0">[2]arendaja_haldaja_kogemus!$B$1:$P$1</definedName>
    <definedName name="pealkirjad_kogemus" localSheetId="1">[3]arendaja_haldaja_kogemus!$B$1:$P$1</definedName>
    <definedName name="pealkirjad_kogemus">[2]arendaja_haldaja_kogemus!$B$1:$P$1</definedName>
    <definedName name="pealkirjad_ruumide_sobivus" localSheetId="0">[2]üürniku_hinnangud!$F$1:$L$1</definedName>
    <definedName name="pealkirjad_ruumide_sobivus" localSheetId="1">[3]üürniku_hinnangud!$F$1:$L$1</definedName>
    <definedName name="pealkirjad_ruumide_sobivus">[2]üürniku_hinnangud!$F$1:$L$1</definedName>
    <definedName name="Periood" localSheetId="0">#REF!</definedName>
    <definedName name="Periood" localSheetId="1">#REF!</definedName>
    <definedName name="Periood">#REF!</definedName>
    <definedName name="piirkond">#REF!</definedName>
    <definedName name="plekkkatus" localSheetId="0">#REF!</definedName>
    <definedName name="plekkkatus" localSheetId="1">#REF!</definedName>
    <definedName name="plekkkatus">#REF!</definedName>
    <definedName name="plekksein" localSheetId="0">#REF!</definedName>
    <definedName name="plekksein" localSheetId="1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 localSheetId="0">#REF!</definedName>
    <definedName name="prognoos_ilma_meeskonna_ja_yldkuludeta" localSheetId="1">#REF!</definedName>
    <definedName name="prognoos_ilma_meeskonna_ja_yldkuludeta">#REF!</definedName>
    <definedName name="prognoos_ilma_yldkuludeta" localSheetId="0">#REF!</definedName>
    <definedName name="prognoos_ilma_yldkuludeta">#REF!</definedName>
    <definedName name="prognoos_ilma_yldkuludeta_kokku_rahavoos" localSheetId="0">#REF!</definedName>
    <definedName name="prognoos_ilma_yldkuludeta_kokku_rahavoos">#REF!</definedName>
    <definedName name="prognoos_kokku" localSheetId="0">#REF!</definedName>
    <definedName name="prognoos_kokku">#REF!</definedName>
    <definedName name="prognoos_kokku_koos_sissevool" localSheetId="0">#REF!</definedName>
    <definedName name="prognoos_kokku_koos_sissevool">#REF!</definedName>
    <definedName name="prognoosi_muutmise_aeg" localSheetId="0">#REF!</definedName>
    <definedName name="prognoosi_muutmise_aeg" localSheetId="1">[11]algne_eelarve_prognoosiga!#REF!</definedName>
    <definedName name="prognoosi_muutmise_aeg">#REF!</definedName>
    <definedName name="prognoosi_periood" localSheetId="0">#REF!</definedName>
    <definedName name="prognoosi_periood" localSheetId="1">#REF!</definedName>
    <definedName name="prognoosi_periood">#REF!</definedName>
    <definedName name="projekti_nimi" localSheetId="0">#REF!</definedName>
    <definedName name="projekti_nimi" localSheetId="1">[4]eelarve!$F$4</definedName>
    <definedName name="projekti_nimi">#REF!</definedName>
    <definedName name="projekti_nr" localSheetId="0">#REF!</definedName>
    <definedName name="projekti_nr" localSheetId="1">[4]eelarve!$F$5</definedName>
    <definedName name="projekti_nr">#REF!</definedName>
    <definedName name="protsent" localSheetId="0">#REF!</definedName>
    <definedName name="protsent" localSheetId="1">#REF!</definedName>
    <definedName name="protsent">#REF!</definedName>
    <definedName name="punktid_asukohahinnang" localSheetId="0">#REF!</definedName>
    <definedName name="punktid_asukohahinnang" localSheetId="1">#REF!</definedName>
    <definedName name="punktid_asukohahinnang">#REF!</definedName>
    <definedName name="põrand" localSheetId="0">#REF!</definedName>
    <definedName name="põrand" localSheetId="1">#REF!</definedName>
    <definedName name="põrand">#REF!</definedName>
    <definedName name="Reserv" localSheetId="0">#REF!</definedName>
    <definedName name="Reserv">#REF!</definedName>
    <definedName name="seinad">#REF!</definedName>
    <definedName name="seintelisa">#REF!</definedName>
    <definedName name="siseviimistlus">#REF!</definedName>
    <definedName name="sissevool" localSheetId="0">#REF!</definedName>
    <definedName name="sissevool">#REF!</definedName>
    <definedName name="sisu">#REF!</definedName>
    <definedName name="SOTS">#REF!</definedName>
    <definedName name="suletud_netopind" localSheetId="0">#REF!</definedName>
    <definedName name="suletud_netopind" localSheetId="1">[4]eelarve!$F$8</definedName>
    <definedName name="suletud_netopind">#REF!</definedName>
    <definedName name="Tabel" localSheetId="0">#REF!</definedName>
    <definedName name="Tabel" localSheetId="1">#REF!</definedName>
    <definedName name="Tabel">#REF!</definedName>
    <definedName name="tala" localSheetId="0">#REF!</definedName>
    <definedName name="tala" localSheetId="1">#REF!</definedName>
    <definedName name="tala">#REF!</definedName>
    <definedName name="TASU" localSheetId="0">#REF!</definedName>
    <definedName name="TASU" localSheetId="1">#REF!</definedName>
    <definedName name="TASU">#REF!</definedName>
    <definedName name="teg">OFFSET('[1]Graafiku jaoks'!$B$2,0,'[1]Graafiku jaoks'!$D$17,1,'[1]Graafiku jaoks'!$D$20)</definedName>
    <definedName name="Tehnoloog">[8]Koostamine!$D$3</definedName>
    <definedName name="Tellija">[8]Koostamine!$G$2</definedName>
    <definedName name="tellisseinad" localSheetId="0">#REF!</definedName>
    <definedName name="tellisseinad" localSheetId="1">#REF!</definedName>
    <definedName name="tellisseinad">#REF!</definedName>
    <definedName name="terastalad" localSheetId="0">#REF!</definedName>
    <definedName name="terastalad" localSheetId="1">#REF!</definedName>
    <definedName name="terastalad">#REF!</definedName>
    <definedName name="Toode">[8]Koostamine!$G$3</definedName>
    <definedName name="TRANS" localSheetId="0">#REF!</definedName>
    <definedName name="TRANS" localSheetId="1">#REF!</definedName>
    <definedName name="TRANS">#REF!</definedName>
    <definedName name="Uus" localSheetId="0">#REF!</definedName>
    <definedName name="Uus" localSheetId="1">#REF!</definedName>
    <definedName name="Uus">#REF!</definedName>
    <definedName name="v" localSheetId="0">#REF!</definedName>
    <definedName name="v" localSheetId="1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9" i="19" l="1"/>
  <c r="AK19" i="19"/>
  <c r="E114" i="20"/>
  <c r="BH108" i="20"/>
  <c r="BG108" i="20"/>
  <c r="BF108" i="20"/>
  <c r="BE108" i="20"/>
  <c r="BD108" i="20"/>
  <c r="BC108" i="20"/>
  <c r="BB108" i="20"/>
  <c r="BA108" i="20"/>
  <c r="AZ108" i="20"/>
  <c r="AY108" i="20"/>
  <c r="AX108" i="20"/>
  <c r="AW108" i="20"/>
  <c r="AU108" i="20"/>
  <c r="AT108" i="20"/>
  <c r="AS108" i="20"/>
  <c r="AR108" i="20"/>
  <c r="AQ108" i="20"/>
  <c r="AP108" i="20"/>
  <c r="AO108" i="20"/>
  <c r="AN108" i="20"/>
  <c r="AM108" i="20"/>
  <c r="AL108" i="20"/>
  <c r="AK108" i="20"/>
  <c r="AJ108" i="20"/>
  <c r="AH108" i="20"/>
  <c r="AF108" i="20"/>
  <c r="AD108" i="20"/>
  <c r="AB108" i="20"/>
  <c r="Z108" i="20"/>
  <c r="X108" i="20"/>
  <c r="V108" i="20"/>
  <c r="T108" i="20"/>
  <c r="R108" i="20"/>
  <c r="P108" i="20"/>
  <c r="N108" i="20"/>
  <c r="L108" i="20"/>
  <c r="J108" i="20"/>
  <c r="E108" i="20"/>
  <c r="AH105" i="20"/>
  <c r="AF105" i="20"/>
  <c r="AD105" i="20"/>
  <c r="AB105" i="20"/>
  <c r="Z105" i="20"/>
  <c r="X105" i="20"/>
  <c r="V105" i="20"/>
  <c r="T105" i="20"/>
  <c r="R105" i="20"/>
  <c r="P105" i="20"/>
  <c r="N105" i="20"/>
  <c r="L105" i="20"/>
  <c r="J105" i="20"/>
  <c r="C105" i="20"/>
  <c r="H105" i="20" s="1"/>
  <c r="AH104" i="20"/>
  <c r="AF104" i="20"/>
  <c r="AD104" i="20"/>
  <c r="AB104" i="20"/>
  <c r="Z104" i="20"/>
  <c r="X104" i="20"/>
  <c r="V104" i="20"/>
  <c r="T104" i="20"/>
  <c r="R104" i="20"/>
  <c r="P104" i="20"/>
  <c r="N104" i="20"/>
  <c r="L104" i="20"/>
  <c r="J104" i="20"/>
  <c r="C104" i="20"/>
  <c r="H104" i="20" s="1"/>
  <c r="AH103" i="20"/>
  <c r="AF103" i="20"/>
  <c r="AD103" i="20"/>
  <c r="AB103" i="20"/>
  <c r="Z103" i="20"/>
  <c r="X103" i="20"/>
  <c r="V103" i="20"/>
  <c r="T103" i="20"/>
  <c r="R103" i="20"/>
  <c r="P103" i="20"/>
  <c r="N103" i="20"/>
  <c r="L103" i="20"/>
  <c r="J103" i="20"/>
  <c r="C103" i="20"/>
  <c r="AH102" i="20"/>
  <c r="AF102" i="20"/>
  <c r="AD102" i="20"/>
  <c r="AB102" i="20"/>
  <c r="Z102" i="20"/>
  <c r="X102" i="20"/>
  <c r="V102" i="20"/>
  <c r="T102" i="20"/>
  <c r="R102" i="20"/>
  <c r="P102" i="20"/>
  <c r="N102" i="20"/>
  <c r="L102" i="20"/>
  <c r="J102" i="20"/>
  <c r="C102" i="20"/>
  <c r="H102" i="20" s="1"/>
  <c r="AH101" i="20"/>
  <c r="AF101" i="20"/>
  <c r="AD101" i="20"/>
  <c r="AB101" i="20"/>
  <c r="Z101" i="20"/>
  <c r="X101" i="20"/>
  <c r="V101" i="20"/>
  <c r="T101" i="20"/>
  <c r="R101" i="20"/>
  <c r="P101" i="20"/>
  <c r="N101" i="20"/>
  <c r="L101" i="20"/>
  <c r="J101" i="20"/>
  <c r="C101" i="20"/>
  <c r="H101" i="20" s="1"/>
  <c r="AH100" i="20"/>
  <c r="AF100" i="20"/>
  <c r="AD100" i="20"/>
  <c r="AB100" i="20"/>
  <c r="Z100" i="20"/>
  <c r="X100" i="20"/>
  <c r="V100" i="20"/>
  <c r="T100" i="20"/>
  <c r="R100" i="20"/>
  <c r="P100" i="20"/>
  <c r="N100" i="20"/>
  <c r="L100" i="20"/>
  <c r="J100" i="20"/>
  <c r="C100" i="20"/>
  <c r="AH99" i="20"/>
  <c r="AF99" i="20"/>
  <c r="AD99" i="20"/>
  <c r="AB99" i="20"/>
  <c r="Z99" i="20"/>
  <c r="X99" i="20"/>
  <c r="V99" i="20"/>
  <c r="T99" i="20"/>
  <c r="R99" i="20"/>
  <c r="P99" i="20"/>
  <c r="N99" i="20"/>
  <c r="L99" i="20"/>
  <c r="J99" i="20"/>
  <c r="C99" i="20"/>
  <c r="H99" i="20" s="1"/>
  <c r="AH98" i="20"/>
  <c r="AF98" i="20"/>
  <c r="AD98" i="20"/>
  <c r="AB98" i="20"/>
  <c r="Z98" i="20"/>
  <c r="X98" i="20"/>
  <c r="V98" i="20"/>
  <c r="T98" i="20"/>
  <c r="R98" i="20"/>
  <c r="P98" i="20"/>
  <c r="N98" i="20"/>
  <c r="L98" i="20"/>
  <c r="J98" i="20"/>
  <c r="C98" i="20"/>
  <c r="H98" i="20" s="1"/>
  <c r="AH97" i="20"/>
  <c r="AF97" i="20"/>
  <c r="AD97" i="20"/>
  <c r="AB97" i="20"/>
  <c r="Z97" i="20"/>
  <c r="X97" i="20"/>
  <c r="V97" i="20"/>
  <c r="T97" i="20"/>
  <c r="R97" i="20"/>
  <c r="P97" i="20"/>
  <c r="N97" i="20"/>
  <c r="L97" i="20"/>
  <c r="J97" i="20"/>
  <c r="C97" i="20"/>
  <c r="AH96" i="20"/>
  <c r="AF96" i="20"/>
  <c r="AD96" i="20"/>
  <c r="AB96" i="20"/>
  <c r="Z96" i="20"/>
  <c r="X96" i="20"/>
  <c r="V96" i="20"/>
  <c r="T96" i="20"/>
  <c r="R96" i="20"/>
  <c r="P96" i="20"/>
  <c r="N96" i="20"/>
  <c r="L96" i="20"/>
  <c r="J96" i="20"/>
  <c r="C96" i="20"/>
  <c r="H96" i="20" s="1"/>
  <c r="AH95" i="20"/>
  <c r="AF95" i="20"/>
  <c r="AD95" i="20"/>
  <c r="AB95" i="20"/>
  <c r="Z95" i="20"/>
  <c r="X95" i="20"/>
  <c r="V95" i="20"/>
  <c r="T95" i="20"/>
  <c r="R95" i="20"/>
  <c r="P95" i="20"/>
  <c r="N95" i="20"/>
  <c r="L95" i="20"/>
  <c r="J95" i="20"/>
  <c r="C95" i="20"/>
  <c r="H95" i="20" s="1"/>
  <c r="AH94" i="20"/>
  <c r="AF94" i="20"/>
  <c r="AD94" i="20"/>
  <c r="AB94" i="20"/>
  <c r="Z94" i="20"/>
  <c r="X94" i="20"/>
  <c r="V94" i="20"/>
  <c r="T94" i="20"/>
  <c r="R94" i="20"/>
  <c r="P94" i="20"/>
  <c r="N94" i="20"/>
  <c r="L94" i="20"/>
  <c r="J94" i="20"/>
  <c r="C94" i="20"/>
  <c r="AH93" i="20"/>
  <c r="AF93" i="20"/>
  <c r="AD93" i="20"/>
  <c r="AB93" i="20"/>
  <c r="Z93" i="20"/>
  <c r="X93" i="20"/>
  <c r="V93" i="20"/>
  <c r="T93" i="20"/>
  <c r="R93" i="20"/>
  <c r="P93" i="20"/>
  <c r="N93" i="20"/>
  <c r="L93" i="20"/>
  <c r="J93" i="20"/>
  <c r="C93" i="20"/>
  <c r="H93" i="20" s="1"/>
  <c r="AH92" i="20"/>
  <c r="AF92" i="20"/>
  <c r="AD92" i="20"/>
  <c r="AB92" i="20"/>
  <c r="Z92" i="20"/>
  <c r="X92" i="20"/>
  <c r="V92" i="20"/>
  <c r="T92" i="20"/>
  <c r="R92" i="20"/>
  <c r="P92" i="20"/>
  <c r="N92" i="20"/>
  <c r="L92" i="20"/>
  <c r="J92" i="20"/>
  <c r="E92" i="20"/>
  <c r="C92" i="20"/>
  <c r="H92" i="20" s="1"/>
  <c r="AH91" i="20"/>
  <c r="AF91" i="20"/>
  <c r="AD91" i="20"/>
  <c r="AB91" i="20"/>
  <c r="Z91" i="20"/>
  <c r="X91" i="20"/>
  <c r="V91" i="20"/>
  <c r="T91" i="20"/>
  <c r="R91" i="20"/>
  <c r="P91" i="20"/>
  <c r="N91" i="20"/>
  <c r="L91" i="20"/>
  <c r="J91" i="20"/>
  <c r="H91" i="20"/>
  <c r="C91" i="20"/>
  <c r="E91" i="20" s="1"/>
  <c r="AH90" i="20"/>
  <c r="AF90" i="20"/>
  <c r="AD90" i="20"/>
  <c r="AB90" i="20"/>
  <c r="Z90" i="20"/>
  <c r="X90" i="20"/>
  <c r="V90" i="20"/>
  <c r="T90" i="20"/>
  <c r="R90" i="20"/>
  <c r="P90" i="20"/>
  <c r="N90" i="20"/>
  <c r="L90" i="20"/>
  <c r="J90" i="20"/>
  <c r="H90" i="20"/>
  <c r="C90" i="20"/>
  <c r="E90" i="20" s="1"/>
  <c r="AH89" i="20"/>
  <c r="AF89" i="20"/>
  <c r="AD89" i="20"/>
  <c r="AB89" i="20"/>
  <c r="Z89" i="20"/>
  <c r="X89" i="20"/>
  <c r="V89" i="20"/>
  <c r="T89" i="20"/>
  <c r="R89" i="20"/>
  <c r="P89" i="20"/>
  <c r="N89" i="20"/>
  <c r="L89" i="20"/>
  <c r="J89" i="20"/>
  <c r="C89" i="20"/>
  <c r="AH88" i="20"/>
  <c r="AF88" i="20"/>
  <c r="AD88" i="20"/>
  <c r="AB88" i="20"/>
  <c r="Z88" i="20"/>
  <c r="X88" i="20"/>
  <c r="V88" i="20"/>
  <c r="T88" i="20"/>
  <c r="R88" i="20"/>
  <c r="P88" i="20"/>
  <c r="N88" i="20"/>
  <c r="L88" i="20"/>
  <c r="J88" i="20"/>
  <c r="E88" i="20"/>
  <c r="C88" i="20"/>
  <c r="H88" i="20" s="1"/>
  <c r="AH87" i="20"/>
  <c r="AF87" i="20"/>
  <c r="AD87" i="20"/>
  <c r="AB87" i="20"/>
  <c r="Z87" i="20"/>
  <c r="X87" i="20"/>
  <c r="V87" i="20"/>
  <c r="T87" i="20"/>
  <c r="R87" i="20"/>
  <c r="P87" i="20"/>
  <c r="N87" i="20"/>
  <c r="L87" i="20"/>
  <c r="J87" i="20"/>
  <c r="H87" i="20"/>
  <c r="E87" i="20"/>
  <c r="C87" i="20"/>
  <c r="AH86" i="20"/>
  <c r="AF86" i="20"/>
  <c r="AD86" i="20"/>
  <c r="AB86" i="20"/>
  <c r="Z86" i="20"/>
  <c r="X86" i="20"/>
  <c r="V86" i="20"/>
  <c r="T86" i="20"/>
  <c r="R86" i="20"/>
  <c r="P86" i="20"/>
  <c r="N86" i="20"/>
  <c r="L86" i="20"/>
  <c r="J86" i="20"/>
  <c r="H86" i="20"/>
  <c r="C86" i="20"/>
  <c r="E86" i="20" s="1"/>
  <c r="AH85" i="20"/>
  <c r="AF85" i="20"/>
  <c r="AD85" i="20"/>
  <c r="AB85" i="20"/>
  <c r="Z85" i="20"/>
  <c r="X85" i="20"/>
  <c r="V85" i="20"/>
  <c r="T85" i="20"/>
  <c r="R85" i="20"/>
  <c r="P85" i="20"/>
  <c r="N85" i="20"/>
  <c r="L85" i="20"/>
  <c r="J85" i="20"/>
  <c r="C85" i="20"/>
  <c r="AH84" i="20"/>
  <c r="AF84" i="20"/>
  <c r="AD84" i="20"/>
  <c r="AB84" i="20"/>
  <c r="Z84" i="20"/>
  <c r="X84" i="20"/>
  <c r="V84" i="20"/>
  <c r="T84" i="20"/>
  <c r="R84" i="20"/>
  <c r="P84" i="20"/>
  <c r="N84" i="20"/>
  <c r="L84" i="20"/>
  <c r="J84" i="20"/>
  <c r="C84" i="20"/>
  <c r="H84" i="20" s="1"/>
  <c r="AH83" i="20"/>
  <c r="AF83" i="20"/>
  <c r="AD83" i="20"/>
  <c r="AB83" i="20"/>
  <c r="Z83" i="20"/>
  <c r="X83" i="20"/>
  <c r="V83" i="20"/>
  <c r="T83" i="20"/>
  <c r="R83" i="20"/>
  <c r="P83" i="20"/>
  <c r="N83" i="20"/>
  <c r="L83" i="20"/>
  <c r="J83" i="20"/>
  <c r="H83" i="20"/>
  <c r="E83" i="20"/>
  <c r="C83" i="20"/>
  <c r="AH82" i="20"/>
  <c r="AF82" i="20"/>
  <c r="AD82" i="20"/>
  <c r="AB82" i="20"/>
  <c r="Z82" i="20"/>
  <c r="X82" i="20"/>
  <c r="V82" i="20"/>
  <c r="T82" i="20"/>
  <c r="R82" i="20"/>
  <c r="P82" i="20"/>
  <c r="N82" i="20"/>
  <c r="L82" i="20"/>
  <c r="J82" i="20"/>
  <c r="H82" i="20"/>
  <c r="C82" i="20"/>
  <c r="E82" i="20" s="1"/>
  <c r="AH81" i="20"/>
  <c r="AF81" i="20"/>
  <c r="AD81" i="20"/>
  <c r="AB81" i="20"/>
  <c r="Z81" i="20"/>
  <c r="X81" i="20"/>
  <c r="V81" i="20"/>
  <c r="T81" i="20"/>
  <c r="R81" i="20"/>
  <c r="P81" i="20"/>
  <c r="N81" i="20"/>
  <c r="L81" i="20"/>
  <c r="J81" i="20"/>
  <c r="C81" i="20"/>
  <c r="AH80" i="20"/>
  <c r="AF80" i="20"/>
  <c r="AD80" i="20"/>
  <c r="AB80" i="20"/>
  <c r="Z80" i="20"/>
  <c r="X80" i="20"/>
  <c r="V80" i="20"/>
  <c r="T80" i="20"/>
  <c r="R80" i="20"/>
  <c r="P80" i="20"/>
  <c r="N80" i="20"/>
  <c r="L80" i="20"/>
  <c r="J80" i="20"/>
  <c r="C80" i="20"/>
  <c r="E80" i="20" s="1"/>
  <c r="AH79" i="20"/>
  <c r="AF79" i="20"/>
  <c r="AD79" i="20"/>
  <c r="AB79" i="20"/>
  <c r="Z79" i="20"/>
  <c r="X79" i="20"/>
  <c r="V79" i="20"/>
  <c r="T79" i="20"/>
  <c r="R79" i="20"/>
  <c r="P79" i="20"/>
  <c r="N79" i="20"/>
  <c r="L79" i="20"/>
  <c r="J79" i="20"/>
  <c r="C79" i="20"/>
  <c r="H79" i="20" s="1"/>
  <c r="AH78" i="20"/>
  <c r="AF78" i="20"/>
  <c r="AD78" i="20"/>
  <c r="AB78" i="20"/>
  <c r="Z78" i="20"/>
  <c r="X78" i="20"/>
  <c r="V78" i="20"/>
  <c r="T78" i="20"/>
  <c r="R78" i="20"/>
  <c r="P78" i="20"/>
  <c r="N78" i="20"/>
  <c r="L78" i="20"/>
  <c r="J78" i="20"/>
  <c r="H78" i="20"/>
  <c r="C78" i="20"/>
  <c r="E78" i="20" s="1"/>
  <c r="AH77" i="20"/>
  <c r="AF77" i="20"/>
  <c r="AD77" i="20"/>
  <c r="AB77" i="20"/>
  <c r="Z77" i="20"/>
  <c r="X77" i="20"/>
  <c r="V77" i="20"/>
  <c r="T77" i="20"/>
  <c r="R77" i="20"/>
  <c r="P77" i="20"/>
  <c r="N77" i="20"/>
  <c r="L77" i="20"/>
  <c r="J77" i="20"/>
  <c r="E77" i="20"/>
  <c r="C77" i="20"/>
  <c r="H77" i="20" s="1"/>
  <c r="AH76" i="20"/>
  <c r="AF76" i="20"/>
  <c r="AD76" i="20"/>
  <c r="AB76" i="20"/>
  <c r="Z76" i="20"/>
  <c r="X76" i="20"/>
  <c r="V76" i="20"/>
  <c r="T76" i="20"/>
  <c r="R76" i="20"/>
  <c r="P76" i="20"/>
  <c r="N76" i="20"/>
  <c r="L76" i="20"/>
  <c r="J76" i="20"/>
  <c r="E76" i="20"/>
  <c r="C76" i="20"/>
  <c r="H76" i="20" s="1"/>
  <c r="AH75" i="20"/>
  <c r="AF75" i="20"/>
  <c r="AD75" i="20"/>
  <c r="AB75" i="20"/>
  <c r="Z75" i="20"/>
  <c r="X75" i="20"/>
  <c r="V75" i="20"/>
  <c r="T75" i="20"/>
  <c r="R75" i="20"/>
  <c r="P75" i="20"/>
  <c r="N75" i="20"/>
  <c r="L75" i="20"/>
  <c r="J75" i="20"/>
  <c r="E75" i="20"/>
  <c r="C75" i="20"/>
  <c r="H75" i="20" s="1"/>
  <c r="AH74" i="20"/>
  <c r="AF74" i="20"/>
  <c r="AD74" i="20"/>
  <c r="AB74" i="20"/>
  <c r="Z74" i="20"/>
  <c r="X74" i="20"/>
  <c r="V74" i="20"/>
  <c r="T74" i="20"/>
  <c r="R74" i="20"/>
  <c r="P74" i="20"/>
  <c r="N74" i="20"/>
  <c r="L74" i="20"/>
  <c r="J74" i="20"/>
  <c r="E74" i="20"/>
  <c r="C74" i="20"/>
  <c r="H74" i="20" s="1"/>
  <c r="AH73" i="20"/>
  <c r="AF73" i="20"/>
  <c r="AD73" i="20"/>
  <c r="AB73" i="20"/>
  <c r="Z73" i="20"/>
  <c r="X73" i="20"/>
  <c r="V73" i="20"/>
  <c r="T73" i="20"/>
  <c r="R73" i="20"/>
  <c r="P73" i="20"/>
  <c r="N73" i="20"/>
  <c r="L73" i="20"/>
  <c r="J73" i="20"/>
  <c r="H73" i="20"/>
  <c r="E73" i="20"/>
  <c r="C73" i="20"/>
  <c r="AH72" i="20"/>
  <c r="AF72" i="20"/>
  <c r="AD72" i="20"/>
  <c r="AB72" i="20"/>
  <c r="Z72" i="20"/>
  <c r="X72" i="20"/>
  <c r="V72" i="20"/>
  <c r="T72" i="20"/>
  <c r="R72" i="20"/>
  <c r="P72" i="20"/>
  <c r="N72" i="20"/>
  <c r="L72" i="20"/>
  <c r="J72" i="20"/>
  <c r="H72" i="20"/>
  <c r="C72" i="20"/>
  <c r="E72" i="20" s="1"/>
  <c r="AH71" i="20"/>
  <c r="AF71" i="20"/>
  <c r="AD71" i="20"/>
  <c r="AB71" i="20"/>
  <c r="Z71" i="20"/>
  <c r="X71" i="20"/>
  <c r="V71" i="20"/>
  <c r="T71" i="20"/>
  <c r="R71" i="20"/>
  <c r="P71" i="20"/>
  <c r="N71" i="20"/>
  <c r="L71" i="20"/>
  <c r="J71" i="20"/>
  <c r="H71" i="20"/>
  <c r="E71" i="20"/>
  <c r="C71" i="20"/>
  <c r="AH70" i="20"/>
  <c r="AF70" i="20"/>
  <c r="AD70" i="20"/>
  <c r="AB70" i="20"/>
  <c r="Z70" i="20"/>
  <c r="X70" i="20"/>
  <c r="V70" i="20"/>
  <c r="T70" i="20"/>
  <c r="R70" i="20"/>
  <c r="P70" i="20"/>
  <c r="N70" i="20"/>
  <c r="L70" i="20"/>
  <c r="J70" i="20"/>
  <c r="C70" i="20"/>
  <c r="E70" i="20" s="1"/>
  <c r="AH69" i="20"/>
  <c r="AF69" i="20"/>
  <c r="AD69" i="20"/>
  <c r="AB69" i="20"/>
  <c r="Z69" i="20"/>
  <c r="X69" i="20"/>
  <c r="V69" i="20"/>
  <c r="T69" i="20"/>
  <c r="R69" i="20"/>
  <c r="P69" i="20"/>
  <c r="N69" i="20"/>
  <c r="L69" i="20"/>
  <c r="J69" i="20"/>
  <c r="C69" i="20"/>
  <c r="AH68" i="20"/>
  <c r="AF68" i="20"/>
  <c r="AD68" i="20"/>
  <c r="AB68" i="20"/>
  <c r="Z68" i="20"/>
  <c r="X68" i="20"/>
  <c r="V68" i="20"/>
  <c r="T68" i="20"/>
  <c r="R68" i="20"/>
  <c r="P68" i="20"/>
  <c r="N68" i="20"/>
  <c r="L68" i="20"/>
  <c r="J68" i="20"/>
  <c r="C68" i="20"/>
  <c r="E68" i="20" s="1"/>
  <c r="AH67" i="20"/>
  <c r="AF67" i="20"/>
  <c r="AD67" i="20"/>
  <c r="AB67" i="20"/>
  <c r="Z67" i="20"/>
  <c r="X67" i="20"/>
  <c r="V67" i="20"/>
  <c r="T67" i="20"/>
  <c r="R67" i="20"/>
  <c r="P67" i="20"/>
  <c r="N67" i="20"/>
  <c r="L67" i="20"/>
  <c r="J67" i="20"/>
  <c r="C67" i="20"/>
  <c r="AH66" i="20"/>
  <c r="AF66" i="20"/>
  <c r="AD66" i="20"/>
  <c r="AB66" i="20"/>
  <c r="Z66" i="20"/>
  <c r="X66" i="20"/>
  <c r="V66" i="20"/>
  <c r="T66" i="20"/>
  <c r="R66" i="20"/>
  <c r="P66" i="20"/>
  <c r="N66" i="20"/>
  <c r="L66" i="20"/>
  <c r="J66" i="20"/>
  <c r="C66" i="20"/>
  <c r="E66" i="20" s="1"/>
  <c r="AH65" i="20"/>
  <c r="AF65" i="20"/>
  <c r="AD65" i="20"/>
  <c r="AB65" i="20"/>
  <c r="Z65" i="20"/>
  <c r="X65" i="20"/>
  <c r="V65" i="20"/>
  <c r="T65" i="20"/>
  <c r="R65" i="20"/>
  <c r="P65" i="20"/>
  <c r="N65" i="20"/>
  <c r="L65" i="20"/>
  <c r="J65" i="20"/>
  <c r="E65" i="20"/>
  <c r="C65" i="20"/>
  <c r="H65" i="20" s="1"/>
  <c r="AH64" i="20"/>
  <c r="AF64" i="20"/>
  <c r="AD64" i="20"/>
  <c r="AB64" i="20"/>
  <c r="Z64" i="20"/>
  <c r="X64" i="20"/>
  <c r="V64" i="20"/>
  <c r="T64" i="20"/>
  <c r="R64" i="20"/>
  <c r="P64" i="20"/>
  <c r="N64" i="20"/>
  <c r="L64" i="20"/>
  <c r="J64" i="20"/>
  <c r="E64" i="20"/>
  <c r="C64" i="20"/>
  <c r="H64" i="20" s="1"/>
  <c r="AH63" i="20"/>
  <c r="AF63" i="20"/>
  <c r="AD63" i="20"/>
  <c r="AB63" i="20"/>
  <c r="Z63" i="20"/>
  <c r="X63" i="20"/>
  <c r="V63" i="20"/>
  <c r="T63" i="20"/>
  <c r="R63" i="20"/>
  <c r="P63" i="20"/>
  <c r="N63" i="20"/>
  <c r="L63" i="20"/>
  <c r="J63" i="20"/>
  <c r="E63" i="20"/>
  <c r="C63" i="20"/>
  <c r="H63" i="20" s="1"/>
  <c r="AH62" i="20"/>
  <c r="AF62" i="20"/>
  <c r="AD62" i="20"/>
  <c r="AB62" i="20"/>
  <c r="Z62" i="20"/>
  <c r="X62" i="20"/>
  <c r="V62" i="20"/>
  <c r="T62" i="20"/>
  <c r="R62" i="20"/>
  <c r="P62" i="20"/>
  <c r="N62" i="20"/>
  <c r="L62" i="20"/>
  <c r="J62" i="20"/>
  <c r="H62" i="20"/>
  <c r="C62" i="20"/>
  <c r="E62" i="20" s="1"/>
  <c r="AH61" i="20"/>
  <c r="AF61" i="20"/>
  <c r="AD61" i="20"/>
  <c r="AB61" i="20"/>
  <c r="Z61" i="20"/>
  <c r="X61" i="20"/>
  <c r="V61" i="20"/>
  <c r="T61" i="20"/>
  <c r="R61" i="20"/>
  <c r="P61" i="20"/>
  <c r="N61" i="20"/>
  <c r="L61" i="20"/>
  <c r="J61" i="20"/>
  <c r="H61" i="20"/>
  <c r="C61" i="20"/>
  <c r="E61" i="20" s="1"/>
  <c r="AH60" i="20"/>
  <c r="AF60" i="20"/>
  <c r="AD60" i="20"/>
  <c r="AB60" i="20"/>
  <c r="Z60" i="20"/>
  <c r="X60" i="20"/>
  <c r="V60" i="20"/>
  <c r="T60" i="20"/>
  <c r="R60" i="20"/>
  <c r="P60" i="20"/>
  <c r="N60" i="20"/>
  <c r="L60" i="20"/>
  <c r="J60" i="20"/>
  <c r="H60" i="20"/>
  <c r="E60" i="20"/>
  <c r="C60" i="20"/>
  <c r="AH59" i="20"/>
  <c r="AF59" i="20"/>
  <c r="AD59" i="20"/>
  <c r="AB59" i="20"/>
  <c r="Z59" i="20"/>
  <c r="X59" i="20"/>
  <c r="V59" i="20"/>
  <c r="T59" i="20"/>
  <c r="R59" i="20"/>
  <c r="P59" i="20"/>
  <c r="N59" i="20"/>
  <c r="L59" i="20"/>
  <c r="J59" i="20"/>
  <c r="H59" i="20"/>
  <c r="C59" i="20"/>
  <c r="E59" i="20" s="1"/>
  <c r="AH58" i="20"/>
  <c r="AF58" i="20"/>
  <c r="AD58" i="20"/>
  <c r="AB58" i="20"/>
  <c r="Z58" i="20"/>
  <c r="X58" i="20"/>
  <c r="V58" i="20"/>
  <c r="T58" i="20"/>
  <c r="R58" i="20"/>
  <c r="P58" i="20"/>
  <c r="N58" i="20"/>
  <c r="L58" i="20"/>
  <c r="J58" i="20"/>
  <c r="C58" i="20"/>
  <c r="AH57" i="20"/>
  <c r="AF57" i="20"/>
  <c r="AD57" i="20"/>
  <c r="AB57" i="20"/>
  <c r="Z57" i="20"/>
  <c r="X57" i="20"/>
  <c r="V57" i="20"/>
  <c r="T57" i="20"/>
  <c r="R57" i="20"/>
  <c r="P57" i="20"/>
  <c r="N57" i="20"/>
  <c r="L57" i="20"/>
  <c r="J57" i="20"/>
  <c r="C57" i="20"/>
  <c r="H57" i="20" s="1"/>
  <c r="AH56" i="20"/>
  <c r="AF56" i="20"/>
  <c r="AD56" i="20"/>
  <c r="AB56" i="20"/>
  <c r="Z56" i="20"/>
  <c r="X56" i="20"/>
  <c r="V56" i="20"/>
  <c r="T56" i="20"/>
  <c r="R56" i="20"/>
  <c r="P56" i="20"/>
  <c r="N56" i="20"/>
  <c r="L56" i="20"/>
  <c r="J56" i="20"/>
  <c r="C56" i="20"/>
  <c r="H56" i="20" s="1"/>
  <c r="AP55" i="20"/>
  <c r="BC55" i="20" s="1"/>
  <c r="AH55" i="20"/>
  <c r="AF55" i="20"/>
  <c r="AD55" i="20"/>
  <c r="AB55" i="20"/>
  <c r="Z55" i="20"/>
  <c r="X55" i="20"/>
  <c r="V55" i="20"/>
  <c r="T55" i="20"/>
  <c r="R55" i="20"/>
  <c r="P55" i="20"/>
  <c r="N55" i="20"/>
  <c r="L55" i="20"/>
  <c r="J55" i="20"/>
  <c r="H55" i="20"/>
  <c r="C55" i="20"/>
  <c r="E55" i="20" s="1"/>
  <c r="AH54" i="20"/>
  <c r="AF54" i="20"/>
  <c r="AD54" i="20"/>
  <c r="AB54" i="20"/>
  <c r="Z54" i="20"/>
  <c r="X54" i="20"/>
  <c r="V54" i="20"/>
  <c r="T54" i="20"/>
  <c r="R54" i="20"/>
  <c r="P54" i="20"/>
  <c r="N54" i="20"/>
  <c r="L54" i="20"/>
  <c r="J54" i="20"/>
  <c r="E54" i="20"/>
  <c r="C54" i="20"/>
  <c r="H54" i="20" s="1"/>
  <c r="AH53" i="20"/>
  <c r="AF53" i="20"/>
  <c r="AD53" i="20"/>
  <c r="AB53" i="20"/>
  <c r="Z53" i="20"/>
  <c r="X53" i="20"/>
  <c r="V53" i="20"/>
  <c r="T53" i="20"/>
  <c r="R53" i="20"/>
  <c r="P53" i="20"/>
  <c r="N53" i="20"/>
  <c r="L53" i="20"/>
  <c r="J53" i="20"/>
  <c r="C53" i="20"/>
  <c r="AH52" i="20"/>
  <c r="AF52" i="20"/>
  <c r="AD52" i="20"/>
  <c r="AB52" i="20"/>
  <c r="Z52" i="20"/>
  <c r="X52" i="20"/>
  <c r="V52" i="20"/>
  <c r="T52" i="20"/>
  <c r="R52" i="20"/>
  <c r="P52" i="20"/>
  <c r="N52" i="20"/>
  <c r="L52" i="20"/>
  <c r="J52" i="20"/>
  <c r="H52" i="20"/>
  <c r="E52" i="20"/>
  <c r="C52" i="20"/>
  <c r="AH51" i="20"/>
  <c r="AF51" i="20"/>
  <c r="AD51" i="20"/>
  <c r="AB51" i="20"/>
  <c r="Z51" i="20"/>
  <c r="X51" i="20"/>
  <c r="V51" i="20"/>
  <c r="T51" i="20"/>
  <c r="R51" i="20"/>
  <c r="P51" i="20"/>
  <c r="N51" i="20"/>
  <c r="L51" i="20"/>
  <c r="J51" i="20"/>
  <c r="H51" i="20"/>
  <c r="E51" i="20"/>
  <c r="C51" i="20"/>
  <c r="AH50" i="20"/>
  <c r="AF50" i="20"/>
  <c r="AD50" i="20"/>
  <c r="AB50" i="20"/>
  <c r="Z50" i="20"/>
  <c r="X50" i="20"/>
  <c r="V50" i="20"/>
  <c r="T50" i="20"/>
  <c r="R50" i="20"/>
  <c r="P50" i="20"/>
  <c r="N50" i="20"/>
  <c r="L50" i="20"/>
  <c r="J50" i="20"/>
  <c r="E50" i="20"/>
  <c r="C50" i="20"/>
  <c r="H50" i="20" s="1"/>
  <c r="AH49" i="20"/>
  <c r="AF49" i="20"/>
  <c r="AD49" i="20"/>
  <c r="AB49" i="20"/>
  <c r="Z49" i="20"/>
  <c r="X49" i="20"/>
  <c r="V49" i="20"/>
  <c r="T49" i="20"/>
  <c r="R49" i="20"/>
  <c r="P49" i="20"/>
  <c r="N49" i="20"/>
  <c r="L49" i="20"/>
  <c r="J49" i="20"/>
  <c r="H49" i="20"/>
  <c r="C49" i="20"/>
  <c r="E49" i="20" s="1"/>
  <c r="AH48" i="20"/>
  <c r="AF48" i="20"/>
  <c r="AD48" i="20"/>
  <c r="AB48" i="20"/>
  <c r="Z48" i="20"/>
  <c r="X48" i="20"/>
  <c r="V48" i="20"/>
  <c r="T48" i="20"/>
  <c r="R48" i="20"/>
  <c r="P48" i="20"/>
  <c r="N48" i="20"/>
  <c r="L48" i="20"/>
  <c r="J48" i="20"/>
  <c r="H48" i="20"/>
  <c r="E48" i="20"/>
  <c r="C48" i="20"/>
  <c r="AH47" i="20"/>
  <c r="AF47" i="20"/>
  <c r="AD47" i="20"/>
  <c r="AB47" i="20"/>
  <c r="Z47" i="20"/>
  <c r="X47" i="20"/>
  <c r="V47" i="20"/>
  <c r="T47" i="20"/>
  <c r="R47" i="20"/>
  <c r="P47" i="20"/>
  <c r="N47" i="20"/>
  <c r="L47" i="20"/>
  <c r="J47" i="20"/>
  <c r="H47" i="20"/>
  <c r="C47" i="20"/>
  <c r="E47" i="20" s="1"/>
  <c r="AH46" i="20"/>
  <c r="AF46" i="20"/>
  <c r="AD46" i="20"/>
  <c r="AB46" i="20"/>
  <c r="Z46" i="20"/>
  <c r="X46" i="20"/>
  <c r="V46" i="20"/>
  <c r="T46" i="20"/>
  <c r="R46" i="20"/>
  <c r="P46" i="20"/>
  <c r="N46" i="20"/>
  <c r="L46" i="20"/>
  <c r="J46" i="20"/>
  <c r="C46" i="20"/>
  <c r="AH45" i="20"/>
  <c r="AF45" i="20"/>
  <c r="AD45" i="20"/>
  <c r="AB45" i="20"/>
  <c r="Z45" i="20"/>
  <c r="X45" i="20"/>
  <c r="V45" i="20"/>
  <c r="T45" i="20"/>
  <c r="R45" i="20"/>
  <c r="P45" i="20"/>
  <c r="N45" i="20"/>
  <c r="L45" i="20"/>
  <c r="J45" i="20"/>
  <c r="C45" i="20"/>
  <c r="E45" i="20" s="1"/>
  <c r="AH44" i="20"/>
  <c r="AF44" i="20"/>
  <c r="AD44" i="20"/>
  <c r="AB44" i="20"/>
  <c r="Z44" i="20"/>
  <c r="X44" i="20"/>
  <c r="V44" i="20"/>
  <c r="T44" i="20"/>
  <c r="R44" i="20"/>
  <c r="P44" i="20"/>
  <c r="N44" i="20"/>
  <c r="L44" i="20"/>
  <c r="J44" i="20"/>
  <c r="C44" i="20"/>
  <c r="H44" i="20" s="1"/>
  <c r="AH43" i="20"/>
  <c r="AF43" i="20"/>
  <c r="AD43" i="20"/>
  <c r="AB43" i="20"/>
  <c r="Z43" i="20"/>
  <c r="X43" i="20"/>
  <c r="V43" i="20"/>
  <c r="T43" i="20"/>
  <c r="R43" i="20"/>
  <c r="P43" i="20"/>
  <c r="N43" i="20"/>
  <c r="L43" i="20"/>
  <c r="J43" i="20"/>
  <c r="C43" i="20"/>
  <c r="E43" i="20" s="1"/>
  <c r="AH42" i="20"/>
  <c r="AF42" i="20"/>
  <c r="AD42" i="20"/>
  <c r="AB42" i="20"/>
  <c r="Z42" i="20"/>
  <c r="X42" i="20"/>
  <c r="V42" i="20"/>
  <c r="T42" i="20"/>
  <c r="R42" i="20"/>
  <c r="P42" i="20"/>
  <c r="N42" i="20"/>
  <c r="L42" i="20"/>
  <c r="J42" i="20"/>
  <c r="E42" i="20"/>
  <c r="C42" i="20"/>
  <c r="H42" i="20" s="1"/>
  <c r="AH41" i="20"/>
  <c r="AF41" i="20"/>
  <c r="AD41" i="20"/>
  <c r="AB41" i="20"/>
  <c r="Z41" i="20"/>
  <c r="X41" i="20"/>
  <c r="V41" i="20"/>
  <c r="T41" i="20"/>
  <c r="R41" i="20"/>
  <c r="P41" i="20"/>
  <c r="N41" i="20"/>
  <c r="L41" i="20"/>
  <c r="J41" i="20"/>
  <c r="E41" i="20"/>
  <c r="C41" i="20"/>
  <c r="H41" i="20" s="1"/>
  <c r="AH40" i="20"/>
  <c r="AF40" i="20"/>
  <c r="AD40" i="20"/>
  <c r="AB40" i="20"/>
  <c r="Z40" i="20"/>
  <c r="X40" i="20"/>
  <c r="V40" i="20"/>
  <c r="T40" i="20"/>
  <c r="R40" i="20"/>
  <c r="P40" i="20"/>
  <c r="N40" i="20"/>
  <c r="L40" i="20"/>
  <c r="J40" i="20"/>
  <c r="H40" i="20"/>
  <c r="E40" i="20"/>
  <c r="C40" i="20"/>
  <c r="AH39" i="20"/>
  <c r="AU39" i="20" s="1"/>
  <c r="AF39" i="20"/>
  <c r="AD39" i="20"/>
  <c r="AB39" i="20"/>
  <c r="Z39" i="20"/>
  <c r="X39" i="20"/>
  <c r="V39" i="20"/>
  <c r="T39" i="20"/>
  <c r="R39" i="20"/>
  <c r="P39" i="20"/>
  <c r="N39" i="20"/>
  <c r="L39" i="20"/>
  <c r="J39" i="20"/>
  <c r="C39" i="20"/>
  <c r="H39" i="20" s="1"/>
  <c r="AH38" i="20"/>
  <c r="AF38" i="20"/>
  <c r="AD38" i="20"/>
  <c r="AB38" i="20"/>
  <c r="Z38" i="20"/>
  <c r="X38" i="20"/>
  <c r="V38" i="20"/>
  <c r="T38" i="20"/>
  <c r="R38" i="20"/>
  <c r="P38" i="20"/>
  <c r="N38" i="20"/>
  <c r="L38" i="20"/>
  <c r="J38" i="20"/>
  <c r="C38" i="20"/>
  <c r="H38" i="20" s="1"/>
  <c r="AH37" i="20"/>
  <c r="AF37" i="20"/>
  <c r="AD37" i="20"/>
  <c r="AB37" i="20"/>
  <c r="Z37" i="20"/>
  <c r="X37" i="20"/>
  <c r="V37" i="20"/>
  <c r="T37" i="20"/>
  <c r="R37" i="20"/>
  <c r="P37" i="20"/>
  <c r="N37" i="20"/>
  <c r="L37" i="20"/>
  <c r="J37" i="20"/>
  <c r="H37" i="20"/>
  <c r="C37" i="20"/>
  <c r="E37" i="20" s="1"/>
  <c r="AH36" i="20"/>
  <c r="AF36" i="20"/>
  <c r="AD36" i="20"/>
  <c r="AB36" i="20"/>
  <c r="Z36" i="20"/>
  <c r="X36" i="20"/>
  <c r="V36" i="20"/>
  <c r="T36" i="20"/>
  <c r="R36" i="20"/>
  <c r="P36" i="20"/>
  <c r="N36" i="20"/>
  <c r="L36" i="20"/>
  <c r="J36" i="20"/>
  <c r="H36" i="20"/>
  <c r="E36" i="20"/>
  <c r="C36" i="20"/>
  <c r="AS35" i="20"/>
  <c r="AR35" i="20"/>
  <c r="BE35" i="20" s="1"/>
  <c r="AH35" i="20"/>
  <c r="AF35" i="20"/>
  <c r="AD35" i="20"/>
  <c r="AB35" i="20"/>
  <c r="Z35" i="20"/>
  <c r="X35" i="20"/>
  <c r="V35" i="20"/>
  <c r="T35" i="20"/>
  <c r="R35" i="20"/>
  <c r="P35" i="20"/>
  <c r="N35" i="20"/>
  <c r="L35" i="20"/>
  <c r="J35" i="20"/>
  <c r="C35" i="20"/>
  <c r="H35" i="20" s="1"/>
  <c r="AH34" i="20"/>
  <c r="AF34" i="20"/>
  <c r="AD34" i="20"/>
  <c r="AB34" i="20"/>
  <c r="Z34" i="20"/>
  <c r="X34" i="20"/>
  <c r="V34" i="20"/>
  <c r="T34" i="20"/>
  <c r="R34" i="20"/>
  <c r="P34" i="20"/>
  <c r="N34" i="20"/>
  <c r="L34" i="20"/>
  <c r="J34" i="20"/>
  <c r="E34" i="20"/>
  <c r="C34" i="20"/>
  <c r="H34" i="20" s="1"/>
  <c r="AH33" i="20"/>
  <c r="AF33" i="20"/>
  <c r="AD33" i="20"/>
  <c r="AB33" i="20"/>
  <c r="Z33" i="20"/>
  <c r="X33" i="20"/>
  <c r="V33" i="20"/>
  <c r="T33" i="20"/>
  <c r="R33" i="20"/>
  <c r="P33" i="20"/>
  <c r="N33" i="20"/>
  <c r="L33" i="20"/>
  <c r="J33" i="20"/>
  <c r="C33" i="20"/>
  <c r="H33" i="20" s="1"/>
  <c r="AH32" i="20"/>
  <c r="AF32" i="20"/>
  <c r="AD32" i="20"/>
  <c r="AB32" i="20"/>
  <c r="Z32" i="20"/>
  <c r="X32" i="20"/>
  <c r="V32" i="20"/>
  <c r="T32" i="20"/>
  <c r="R32" i="20"/>
  <c r="P32" i="20"/>
  <c r="N32" i="20"/>
  <c r="L32" i="20"/>
  <c r="J32" i="20"/>
  <c r="E32" i="20"/>
  <c r="C32" i="20"/>
  <c r="H32" i="20" s="1"/>
  <c r="AH31" i="20"/>
  <c r="AF31" i="20"/>
  <c r="AD31" i="20"/>
  <c r="AB31" i="20"/>
  <c r="Z31" i="20"/>
  <c r="X31" i="20"/>
  <c r="V31" i="20"/>
  <c r="T31" i="20"/>
  <c r="R31" i="20"/>
  <c r="P31" i="20"/>
  <c r="N31" i="20"/>
  <c r="L31" i="20"/>
  <c r="J31" i="20"/>
  <c r="C31" i="20"/>
  <c r="H31" i="20" s="1"/>
  <c r="AT30" i="20"/>
  <c r="AS30" i="20"/>
  <c r="BF30" i="20" s="1"/>
  <c r="AH30" i="20"/>
  <c r="AR30" i="20" s="1"/>
  <c r="BE30" i="20" s="1"/>
  <c r="AF30" i="20"/>
  <c r="AD30" i="20"/>
  <c r="AB30" i="20"/>
  <c r="Z30" i="20"/>
  <c r="X30" i="20"/>
  <c r="V30" i="20"/>
  <c r="T30" i="20"/>
  <c r="R30" i="20"/>
  <c r="P30" i="20"/>
  <c r="N30" i="20"/>
  <c r="L30" i="20"/>
  <c r="J30" i="20"/>
  <c r="H30" i="20"/>
  <c r="E30" i="20"/>
  <c r="C30" i="20"/>
  <c r="AT29" i="20"/>
  <c r="AH29" i="20"/>
  <c r="AF29" i="20"/>
  <c r="AD29" i="20"/>
  <c r="AB29" i="20"/>
  <c r="Z29" i="20"/>
  <c r="X29" i="20"/>
  <c r="V29" i="20"/>
  <c r="T29" i="20"/>
  <c r="R29" i="20"/>
  <c r="P29" i="20"/>
  <c r="N29" i="20"/>
  <c r="L29" i="20"/>
  <c r="J29" i="20"/>
  <c r="H29" i="20"/>
  <c r="C29" i="20"/>
  <c r="E29" i="20" s="1"/>
  <c r="AR28" i="20"/>
  <c r="AH28" i="20"/>
  <c r="AP28" i="20" s="1"/>
  <c r="BC28" i="20" s="1"/>
  <c r="AF28" i="20"/>
  <c r="AD28" i="20"/>
  <c r="AB28" i="20"/>
  <c r="Z28" i="20"/>
  <c r="X28" i="20"/>
  <c r="V28" i="20"/>
  <c r="T28" i="20"/>
  <c r="R28" i="20"/>
  <c r="P28" i="20"/>
  <c r="N28" i="20"/>
  <c r="L28" i="20"/>
  <c r="J28" i="20"/>
  <c r="C28" i="20"/>
  <c r="AT27" i="20"/>
  <c r="AR27" i="20"/>
  <c r="AH27" i="20"/>
  <c r="AF27" i="20"/>
  <c r="AD27" i="20"/>
  <c r="AB27" i="20"/>
  <c r="Z27" i="20"/>
  <c r="X27" i="20"/>
  <c r="V27" i="20"/>
  <c r="T27" i="20"/>
  <c r="R27" i="20"/>
  <c r="P27" i="20"/>
  <c r="N27" i="20"/>
  <c r="L27" i="20"/>
  <c r="J27" i="20"/>
  <c r="H27" i="20"/>
  <c r="C27" i="20"/>
  <c r="E27" i="20" s="1"/>
  <c r="AO26" i="20"/>
  <c r="BB26" i="20" s="1"/>
  <c r="AM26" i="20"/>
  <c r="AH26" i="20"/>
  <c r="AF26" i="20"/>
  <c r="AD26" i="20"/>
  <c r="AB26" i="20"/>
  <c r="Z26" i="20"/>
  <c r="X26" i="20"/>
  <c r="V26" i="20"/>
  <c r="T26" i="20"/>
  <c r="R26" i="20"/>
  <c r="P26" i="20"/>
  <c r="AZ26" i="20" s="1"/>
  <c r="N26" i="20"/>
  <c r="L26" i="20"/>
  <c r="J26" i="20"/>
  <c r="C26" i="20"/>
  <c r="H26" i="20" s="1"/>
  <c r="AH25" i="20"/>
  <c r="AP25" i="20" s="1"/>
  <c r="AF25" i="20"/>
  <c r="AD25" i="20"/>
  <c r="AB25" i="20"/>
  <c r="Z25" i="20"/>
  <c r="X25" i="20"/>
  <c r="V25" i="20"/>
  <c r="T25" i="20"/>
  <c r="R25" i="20"/>
  <c r="P25" i="20"/>
  <c r="N25" i="20"/>
  <c r="L25" i="20"/>
  <c r="J25" i="20"/>
  <c r="C25" i="20"/>
  <c r="E25" i="20" s="1"/>
  <c r="AH24" i="20"/>
  <c r="AF24" i="20"/>
  <c r="AD24" i="20"/>
  <c r="AB24" i="20"/>
  <c r="Z24" i="20"/>
  <c r="X24" i="20"/>
  <c r="V24" i="20"/>
  <c r="T24" i="20"/>
  <c r="R24" i="20"/>
  <c r="P24" i="20"/>
  <c r="N24" i="20"/>
  <c r="L24" i="20"/>
  <c r="J24" i="20"/>
  <c r="E24" i="20"/>
  <c r="C24" i="20"/>
  <c r="H24" i="20" s="1"/>
  <c r="AL23" i="20"/>
  <c r="AH23" i="20"/>
  <c r="AQ23" i="20" s="1"/>
  <c r="AF23" i="20"/>
  <c r="AD23" i="20"/>
  <c r="AB23" i="20"/>
  <c r="Z23" i="20"/>
  <c r="X23" i="20"/>
  <c r="BD23" i="20" s="1"/>
  <c r="V23" i="20"/>
  <c r="T23" i="20"/>
  <c r="R23" i="20"/>
  <c r="P23" i="20"/>
  <c r="N23" i="20"/>
  <c r="L23" i="20"/>
  <c r="J23" i="20"/>
  <c r="C23" i="20"/>
  <c r="H23" i="20" s="1"/>
  <c r="AQ22" i="20"/>
  <c r="AM22" i="20"/>
  <c r="AH22" i="20"/>
  <c r="AF22" i="20"/>
  <c r="AD22" i="20"/>
  <c r="AB22" i="20"/>
  <c r="Z22" i="20"/>
  <c r="X22" i="20"/>
  <c r="V22" i="20"/>
  <c r="T22" i="20"/>
  <c r="R22" i="20"/>
  <c r="P22" i="20"/>
  <c r="N22" i="20"/>
  <c r="L22" i="20"/>
  <c r="J22" i="20"/>
  <c r="E22" i="20"/>
  <c r="C22" i="20"/>
  <c r="H22" i="20" s="1"/>
  <c r="BB21" i="20"/>
  <c r="AR21" i="20"/>
  <c r="BE21" i="20" s="1"/>
  <c r="AP21" i="20"/>
  <c r="AO21" i="20"/>
  <c r="AH21" i="20"/>
  <c r="AL21" i="20" s="1"/>
  <c r="AF21" i="20"/>
  <c r="AD21" i="20"/>
  <c r="AB21" i="20"/>
  <c r="Z21" i="20"/>
  <c r="X21" i="20"/>
  <c r="V21" i="20"/>
  <c r="T21" i="20"/>
  <c r="R21" i="20"/>
  <c r="P21" i="20"/>
  <c r="N21" i="20"/>
  <c r="AY21" i="20" s="1"/>
  <c r="L21" i="20"/>
  <c r="J21" i="20"/>
  <c r="C21" i="20"/>
  <c r="H21" i="20" s="1"/>
  <c r="AO20" i="20"/>
  <c r="AH20" i="20"/>
  <c r="AU20" i="20" s="1"/>
  <c r="BH20" i="20" s="1"/>
  <c r="AF20" i="20"/>
  <c r="AD20" i="20"/>
  <c r="AB20" i="20"/>
  <c r="Z20" i="20"/>
  <c r="X20" i="20"/>
  <c r="V20" i="20"/>
  <c r="T20" i="20"/>
  <c r="BB20" i="20" s="1"/>
  <c r="R20" i="20"/>
  <c r="P20" i="20"/>
  <c r="N20" i="20"/>
  <c r="L20" i="20"/>
  <c r="J20" i="20"/>
  <c r="H20" i="20"/>
  <c r="E20" i="20"/>
  <c r="C20" i="20"/>
  <c r="AM19" i="20"/>
  <c r="AZ19" i="20" s="1"/>
  <c r="AK19" i="20"/>
  <c r="AX19" i="20" s="1"/>
  <c r="AH19" i="20"/>
  <c r="AF19" i="20"/>
  <c r="AD19" i="20"/>
  <c r="AB19" i="20"/>
  <c r="Z19" i="20"/>
  <c r="X19" i="20"/>
  <c r="V19" i="20"/>
  <c r="T19" i="20"/>
  <c r="R19" i="20"/>
  <c r="P19" i="20"/>
  <c r="N19" i="20"/>
  <c r="L19" i="20"/>
  <c r="J19" i="20"/>
  <c r="C19" i="20"/>
  <c r="H19" i="20" s="1"/>
  <c r="AX18" i="20"/>
  <c r="AT18" i="20"/>
  <c r="BG18" i="20" s="1"/>
  <c r="AM18" i="20"/>
  <c r="AL18" i="20"/>
  <c r="AY18" i="20" s="1"/>
  <c r="AK18" i="20"/>
  <c r="AH18" i="20"/>
  <c r="AU18" i="20" s="1"/>
  <c r="BH18" i="20" s="1"/>
  <c r="AF18" i="20"/>
  <c r="AD18" i="20"/>
  <c r="AB18" i="20"/>
  <c r="Z18" i="20"/>
  <c r="X18" i="20"/>
  <c r="V18" i="20"/>
  <c r="T18" i="20"/>
  <c r="R18" i="20"/>
  <c r="P18" i="20"/>
  <c r="AZ18" i="20" s="1"/>
  <c r="N18" i="20"/>
  <c r="L18" i="20"/>
  <c r="J18" i="20"/>
  <c r="H18" i="20"/>
  <c r="C18" i="20"/>
  <c r="E18" i="20" s="1"/>
  <c r="AL17" i="20"/>
  <c r="AK17" i="20"/>
  <c r="AX17" i="20" s="1"/>
  <c r="AH17" i="20"/>
  <c r="AF17" i="20"/>
  <c r="AD17" i="20"/>
  <c r="AB17" i="20"/>
  <c r="Z17" i="20"/>
  <c r="X17" i="20"/>
  <c r="V17" i="20"/>
  <c r="T17" i="20"/>
  <c r="R17" i="20"/>
  <c r="P17" i="20"/>
  <c r="N17" i="20"/>
  <c r="L17" i="20"/>
  <c r="J17" i="20"/>
  <c r="H17" i="20"/>
  <c r="E17" i="20"/>
  <c r="C17" i="20"/>
  <c r="AS23" i="20"/>
  <c r="BH16" i="20"/>
  <c r="AT16" i="20"/>
  <c r="BG16" i="20" s="1"/>
  <c r="AM16" i="20"/>
  <c r="AK16" i="20"/>
  <c r="AJ16" i="20"/>
  <c r="AW16" i="20" s="1"/>
  <c r="AH16" i="20"/>
  <c r="AU16" i="20" s="1"/>
  <c r="AF16" i="20"/>
  <c r="AD16" i="20"/>
  <c r="AB16" i="20"/>
  <c r="Z16" i="20"/>
  <c r="X16" i="20"/>
  <c r="V16" i="20"/>
  <c r="T16" i="20"/>
  <c r="R16" i="20"/>
  <c r="P16" i="20"/>
  <c r="AZ16" i="20" s="1"/>
  <c r="N16" i="20"/>
  <c r="L16" i="20"/>
  <c r="AX16" i="20" s="1"/>
  <c r="J16" i="20"/>
  <c r="H16" i="20"/>
  <c r="C16" i="20"/>
  <c r="E16" i="20" s="1"/>
  <c r="AR23" i="20"/>
  <c r="BE23" i="20" s="1"/>
  <c r="AH15" i="20"/>
  <c r="AF15" i="20"/>
  <c r="AD15" i="20"/>
  <c r="AB15" i="20"/>
  <c r="Z15" i="20"/>
  <c r="X15" i="20"/>
  <c r="V15" i="20"/>
  <c r="T15" i="20"/>
  <c r="R15" i="20"/>
  <c r="P15" i="20"/>
  <c r="N15" i="20"/>
  <c r="L15" i="20"/>
  <c r="J15" i="20"/>
  <c r="H15" i="20"/>
  <c r="E15" i="20"/>
  <c r="C15" i="20"/>
  <c r="AQ8" i="20"/>
  <c r="BD8" i="20" s="1"/>
  <c r="AH14" i="20"/>
  <c r="AF14" i="20"/>
  <c r="AD14" i="20"/>
  <c r="AB14" i="20"/>
  <c r="Z14" i="20"/>
  <c r="X14" i="20"/>
  <c r="V14" i="20"/>
  <c r="T14" i="20"/>
  <c r="R14" i="20"/>
  <c r="P14" i="20"/>
  <c r="N14" i="20"/>
  <c r="L14" i="20"/>
  <c r="J14" i="20"/>
  <c r="H14" i="20"/>
  <c r="C14" i="20"/>
  <c r="E14" i="20" s="1"/>
  <c r="AP23" i="20"/>
  <c r="BE13" i="20"/>
  <c r="AT13" i="20"/>
  <c r="AS13" i="20"/>
  <c r="BF13" i="20" s="1"/>
  <c r="AR13" i="20"/>
  <c r="AQ13" i="20"/>
  <c r="BD13" i="20" s="1"/>
  <c r="AJ13" i="20"/>
  <c r="AH13" i="20"/>
  <c r="AP13" i="20" s="1"/>
  <c r="BC13" i="20" s="1"/>
  <c r="AF13" i="20"/>
  <c r="AD13" i="20"/>
  <c r="AB13" i="20"/>
  <c r="Z13" i="20"/>
  <c r="X13" i="20"/>
  <c r="V13" i="20"/>
  <c r="T13" i="20"/>
  <c r="R13" i="20"/>
  <c r="P13" i="20"/>
  <c r="N13" i="20"/>
  <c r="L13" i="20"/>
  <c r="J13" i="20"/>
  <c r="H13" i="20"/>
  <c r="E13" i="20"/>
  <c r="C13" i="20"/>
  <c r="AO30" i="20"/>
  <c r="BD12" i="20"/>
  <c r="AT12" i="20"/>
  <c r="BG12" i="20" s="1"/>
  <c r="AS12" i="20"/>
  <c r="AR12" i="20"/>
  <c r="AQ12" i="20"/>
  <c r="AP12" i="20"/>
  <c r="AO12" i="20"/>
  <c r="BB12" i="20" s="1"/>
  <c r="AM12" i="20"/>
  <c r="AZ12" i="20" s="1"/>
  <c r="AH12" i="20"/>
  <c r="AF12" i="20"/>
  <c r="AD12" i="20"/>
  <c r="AB12" i="20"/>
  <c r="BF12" i="20" s="1"/>
  <c r="Z12" i="20"/>
  <c r="X12" i="20"/>
  <c r="V12" i="20"/>
  <c r="T12" i="20"/>
  <c r="R12" i="20"/>
  <c r="P12" i="20"/>
  <c r="N12" i="20"/>
  <c r="L12" i="20"/>
  <c r="J12" i="20"/>
  <c r="E12" i="20"/>
  <c r="C12" i="20"/>
  <c r="AN20" i="20"/>
  <c r="BA20" i="20" s="1"/>
  <c r="AT11" i="20"/>
  <c r="BG11" i="20" s="1"/>
  <c r="AR11" i="20"/>
  <c r="AP11" i="20"/>
  <c r="AO11" i="20"/>
  <c r="BB11" i="20" s="1"/>
  <c r="AM11" i="20"/>
  <c r="AZ11" i="20" s="1"/>
  <c r="AK11" i="20"/>
  <c r="AX11" i="20" s="1"/>
  <c r="AH11" i="20"/>
  <c r="AL11" i="20" s="1"/>
  <c r="AY11" i="20" s="1"/>
  <c r="AF11" i="20"/>
  <c r="AD11" i="20"/>
  <c r="AB11" i="20"/>
  <c r="Z11" i="20"/>
  <c r="X11" i="20"/>
  <c r="V11" i="20"/>
  <c r="T11" i="20"/>
  <c r="R11" i="20"/>
  <c r="P11" i="20"/>
  <c r="N11" i="20"/>
  <c r="L11" i="20"/>
  <c r="J11" i="20"/>
  <c r="C11" i="20"/>
  <c r="H11" i="20" s="1"/>
  <c r="AT10" i="20"/>
  <c r="AS10" i="20"/>
  <c r="BF10" i="20" s="1"/>
  <c r="AR10" i="20"/>
  <c r="AQ10" i="20"/>
  <c r="AP10" i="20"/>
  <c r="AO10" i="20"/>
  <c r="AM10" i="20"/>
  <c r="AL10" i="20"/>
  <c r="AY10" i="20" s="1"/>
  <c r="AJ10" i="20"/>
  <c r="AW10" i="20" s="1"/>
  <c r="AH10" i="20"/>
  <c r="AU10" i="20" s="1"/>
  <c r="BH10" i="20" s="1"/>
  <c r="AF10" i="20"/>
  <c r="AD10" i="20"/>
  <c r="AB10" i="20"/>
  <c r="Z10" i="20"/>
  <c r="BE10" i="20" s="1"/>
  <c r="X10" i="20"/>
  <c r="V10" i="20"/>
  <c r="BC10" i="20" s="1"/>
  <c r="T10" i="20"/>
  <c r="R10" i="20"/>
  <c r="P10" i="20"/>
  <c r="AZ10" i="20" s="1"/>
  <c r="N10" i="20"/>
  <c r="L10" i="20"/>
  <c r="J10" i="20"/>
  <c r="H10" i="20"/>
  <c r="E10" i="20"/>
  <c r="C10" i="20"/>
  <c r="AP9" i="20"/>
  <c r="AN9" i="20"/>
  <c r="AM9" i="20"/>
  <c r="AZ9" i="20" s="1"/>
  <c r="AK9" i="20"/>
  <c r="AX9" i="20" s="1"/>
  <c r="AH9" i="20"/>
  <c r="AL9" i="20" s="1"/>
  <c r="AY9" i="20" s="1"/>
  <c r="AF9" i="20"/>
  <c r="AD9" i="20"/>
  <c r="AB9" i="20"/>
  <c r="Z9" i="20"/>
  <c r="X9" i="20"/>
  <c r="V9" i="20"/>
  <c r="BC9" i="20" s="1"/>
  <c r="T9" i="20"/>
  <c r="R9" i="20"/>
  <c r="P9" i="20"/>
  <c r="N9" i="20"/>
  <c r="L9" i="20"/>
  <c r="J9" i="20"/>
  <c r="C9" i="20"/>
  <c r="H9" i="20" s="1"/>
  <c r="AK39" i="20"/>
  <c r="BH8" i="20"/>
  <c r="AT8" i="20"/>
  <c r="BG8" i="20" s="1"/>
  <c r="AR8" i="20"/>
  <c r="AP8" i="20"/>
  <c r="AO8" i="20"/>
  <c r="AM8" i="20"/>
  <c r="AL8" i="20"/>
  <c r="AK8" i="20"/>
  <c r="AJ8" i="20"/>
  <c r="AW8" i="20" s="1"/>
  <c r="AH8" i="20"/>
  <c r="AU8" i="20" s="1"/>
  <c r="AF8" i="20"/>
  <c r="AD8" i="20"/>
  <c r="AB8" i="20"/>
  <c r="Z8" i="20"/>
  <c r="BE8" i="20" s="1"/>
  <c r="X8" i="20"/>
  <c r="V8" i="20"/>
  <c r="BC8" i="20" s="1"/>
  <c r="T8" i="20"/>
  <c r="BB8" i="20" s="1"/>
  <c r="R8" i="20"/>
  <c r="P8" i="20"/>
  <c r="N8" i="20"/>
  <c r="L8" i="20"/>
  <c r="AX8" i="20" s="1"/>
  <c r="J8" i="20"/>
  <c r="H8" i="20"/>
  <c r="C8" i="20"/>
  <c r="E8" i="20" s="1"/>
  <c r="AJ39" i="20"/>
  <c r="AH7" i="20"/>
  <c r="AK7" i="20" s="1"/>
  <c r="AF7" i="20"/>
  <c r="AD7" i="20"/>
  <c r="AB7" i="20"/>
  <c r="Z7" i="20"/>
  <c r="X7" i="20"/>
  <c r="V7" i="20"/>
  <c r="T7" i="20"/>
  <c r="R7" i="20"/>
  <c r="P7" i="20"/>
  <c r="N7" i="20"/>
  <c r="L7" i="20"/>
  <c r="J7" i="20"/>
  <c r="H7" i="20"/>
  <c r="E7" i="20"/>
  <c r="C7" i="20"/>
  <c r="D95" i="19"/>
  <c r="E89" i="19"/>
  <c r="H88" i="19"/>
  <c r="H87" i="19" s="1"/>
  <c r="D87" i="19"/>
  <c r="H86" i="19"/>
  <c r="H85" i="19"/>
  <c r="H84" i="19"/>
  <c r="H80" i="19"/>
  <c r="H79" i="19"/>
  <c r="H78" i="19"/>
  <c r="H77" i="19"/>
  <c r="D77" i="19"/>
  <c r="H76" i="19"/>
  <c r="H75" i="19"/>
  <c r="H74" i="19"/>
  <c r="H73" i="19"/>
  <c r="H72" i="19"/>
  <c r="H71" i="19"/>
  <c r="H70" i="19"/>
  <c r="H69" i="19"/>
  <c r="D69" i="19"/>
  <c r="H68" i="19"/>
  <c r="H67" i="19"/>
  <c r="H66" i="19"/>
  <c r="H65" i="19"/>
  <c r="H64" i="19"/>
  <c r="H63" i="19"/>
  <c r="H62" i="19"/>
  <c r="H61" i="19"/>
  <c r="D61" i="19"/>
  <c r="H60" i="19"/>
  <c r="H59" i="19"/>
  <c r="H58" i="19"/>
  <c r="H57" i="19"/>
  <c r="H56" i="19"/>
  <c r="H55" i="19"/>
  <c r="D55" i="19"/>
  <c r="H54" i="19"/>
  <c r="H53" i="19"/>
  <c r="H52" i="19"/>
  <c r="H51" i="19"/>
  <c r="H50" i="19"/>
  <c r="H49" i="19"/>
  <c r="D49" i="19"/>
  <c r="H48" i="19"/>
  <c r="H47" i="19"/>
  <c r="H46" i="19"/>
  <c r="H45" i="19"/>
  <c r="H44" i="19"/>
  <c r="D44" i="19"/>
  <c r="H43" i="19"/>
  <c r="H42" i="19"/>
  <c r="H41" i="19"/>
  <c r="D41" i="19"/>
  <c r="H40" i="19"/>
  <c r="H39" i="19"/>
  <c r="H38" i="19"/>
  <c r="H37" i="19"/>
  <c r="H36" i="19"/>
  <c r="H35" i="19"/>
  <c r="H34" i="19"/>
  <c r="D34" i="19"/>
  <c r="D33" i="19" s="1"/>
  <c r="H29" i="19"/>
  <c r="D29" i="19"/>
  <c r="H27" i="19"/>
  <c r="H26" i="19" s="1"/>
  <c r="D26" i="19"/>
  <c r="AK11" i="19" s="1"/>
  <c r="H25" i="19"/>
  <c r="H24" i="19"/>
  <c r="H23" i="19"/>
  <c r="D22" i="19"/>
  <c r="H21" i="19"/>
  <c r="H20" i="19"/>
  <c r="AK15" i="19"/>
  <c r="H19" i="19"/>
  <c r="H18" i="19"/>
  <c r="H17" i="19"/>
  <c r="AA9" i="19"/>
  <c r="H16" i="19"/>
  <c r="H14" i="19"/>
  <c r="U9" i="19"/>
  <c r="H13" i="19"/>
  <c r="S9" i="19"/>
  <c r="D12" i="19"/>
  <c r="H11" i="19"/>
  <c r="H10" i="19" s="1"/>
  <c r="O9" i="19"/>
  <c r="D10" i="19"/>
  <c r="M9" i="19"/>
  <c r="AI9" i="19"/>
  <c r="AG9" i="19"/>
  <c r="AE9" i="19"/>
  <c r="AC9" i="19"/>
  <c r="Y9" i="19"/>
  <c r="W9" i="19"/>
  <c r="Q9" i="19"/>
  <c r="N15" i="19" l="1"/>
  <c r="T11" i="19"/>
  <c r="H22" i="19"/>
  <c r="H33" i="19"/>
  <c r="H28" i="19" s="1"/>
  <c r="H12" i="19"/>
  <c r="H9" i="19" s="1"/>
  <c r="R15" i="19"/>
  <c r="AJ15" i="19"/>
  <c r="BD10" i="20"/>
  <c r="BE11" i="20"/>
  <c r="BC21" i="20"/>
  <c r="BG10" i="20"/>
  <c r="AW13" i="20"/>
  <c r="AY17" i="20"/>
  <c r="BC12" i="20"/>
  <c r="AY8" i="20"/>
  <c r="BB10" i="20"/>
  <c r="BE12" i="20"/>
  <c r="AX7" i="20"/>
  <c r="AB15" i="19"/>
  <c r="BA27" i="20"/>
  <c r="AF15" i="19"/>
  <c r="D28" i="19"/>
  <c r="L107" i="20"/>
  <c r="L106" i="20"/>
  <c r="AJ7" i="20"/>
  <c r="AW7" i="20" s="1"/>
  <c r="AZ8" i="20"/>
  <c r="AS37" i="20"/>
  <c r="BF37" i="20" s="1"/>
  <c r="AR37" i="20"/>
  <c r="BE37" i="20" s="1"/>
  <c r="AQ37" i="20"/>
  <c r="BD37" i="20" s="1"/>
  <c r="AP37" i="20"/>
  <c r="AO37" i="20"/>
  <c r="BB37" i="20" s="1"/>
  <c r="AN37" i="20"/>
  <c r="BA37" i="20" s="1"/>
  <c r="AM37" i="20"/>
  <c r="AL37" i="20"/>
  <c r="AK37" i="20"/>
  <c r="AX37" i="20" s="1"/>
  <c r="AJ37" i="20"/>
  <c r="AU37" i="20"/>
  <c r="BH37" i="20" s="1"/>
  <c r="AT37" i="20"/>
  <c r="BG37" i="20" s="1"/>
  <c r="N107" i="20"/>
  <c r="N106" i="20"/>
  <c r="AS14" i="20"/>
  <c r="BF14" i="20" s="1"/>
  <c r="AR14" i="20"/>
  <c r="BE14" i="20" s="1"/>
  <c r="AQ14" i="20"/>
  <c r="BD14" i="20" s="1"/>
  <c r="AP14" i="20"/>
  <c r="BC14" i="20" s="1"/>
  <c r="AO14" i="20"/>
  <c r="BB14" i="20" s="1"/>
  <c r="AN14" i="20"/>
  <c r="BA14" i="20" s="1"/>
  <c r="AM14" i="20"/>
  <c r="AL14" i="20"/>
  <c r="AY14" i="20" s="1"/>
  <c r="AK14" i="20"/>
  <c r="AX14" i="20" s="1"/>
  <c r="AJ14" i="20"/>
  <c r="D9" i="19"/>
  <c r="AH107" i="20"/>
  <c r="AH106" i="20"/>
  <c r="AT7" i="20"/>
  <c r="AR7" i="20"/>
  <c r="AQ7" i="20"/>
  <c r="BD7" i="20" s="1"/>
  <c r="AP7" i="20"/>
  <c r="AO7" i="20"/>
  <c r="AM7" i="20"/>
  <c r="AH15" i="19"/>
  <c r="P11" i="19"/>
  <c r="P107" i="20"/>
  <c r="P106" i="20"/>
  <c r="AL7" i="20"/>
  <c r="AY7" i="20" s="1"/>
  <c r="AN12" i="20"/>
  <c r="BA12" i="20" s="1"/>
  <c r="AT14" i="20"/>
  <c r="BG14" i="20" s="1"/>
  <c r="J107" i="20"/>
  <c r="J106" i="20"/>
  <c r="R11" i="19"/>
  <c r="AD15" i="19"/>
  <c r="Z15" i="19"/>
  <c r="X15" i="19"/>
  <c r="V15" i="19"/>
  <c r="T15" i="19"/>
  <c r="P15" i="19"/>
  <c r="AN7" i="20"/>
  <c r="BC11" i="20"/>
  <c r="AU14" i="20"/>
  <c r="BH14" i="20" s="1"/>
  <c r="AT15" i="20"/>
  <c r="BG15" i="20" s="1"/>
  <c r="AS15" i="20"/>
  <c r="BF15" i="20" s="1"/>
  <c r="AR15" i="20"/>
  <c r="BE15" i="20" s="1"/>
  <c r="AQ15" i="20"/>
  <c r="BD15" i="20" s="1"/>
  <c r="AP15" i="20"/>
  <c r="BC15" i="20" s="1"/>
  <c r="AO15" i="20"/>
  <c r="AN15" i="20"/>
  <c r="AM15" i="20"/>
  <c r="AZ15" i="20" s="1"/>
  <c r="AL15" i="20"/>
  <c r="AY15" i="20" s="1"/>
  <c r="AK15" i="20"/>
  <c r="AZ22" i="20"/>
  <c r="BB30" i="20"/>
  <c r="BC36" i="20"/>
  <c r="BH39" i="20"/>
  <c r="N11" i="19"/>
  <c r="T107" i="20"/>
  <c r="T106" i="20"/>
  <c r="BB7" i="20"/>
  <c r="AS7" i="20"/>
  <c r="AN10" i="20"/>
  <c r="BA10" i="20" s="1"/>
  <c r="AZ14" i="20"/>
  <c r="AX15" i="20"/>
  <c r="AJ15" i="20"/>
  <c r="AN19" i="20"/>
  <c r="AH11" i="19"/>
  <c r="AD11" i="19"/>
  <c r="X11" i="19"/>
  <c r="AS25" i="20"/>
  <c r="BF25" i="20" s="1"/>
  <c r="AQ25" i="20"/>
  <c r="BD25" i="20" s="1"/>
  <c r="AO25" i="20"/>
  <c r="BB25" i="20" s="1"/>
  <c r="AN25" i="20"/>
  <c r="BA25" i="20" s="1"/>
  <c r="AM25" i="20"/>
  <c r="AZ25" i="20" s="1"/>
  <c r="AL25" i="20"/>
  <c r="AY25" i="20" s="1"/>
  <c r="AK25" i="20"/>
  <c r="AX25" i="20" s="1"/>
  <c r="AJ25" i="20"/>
  <c r="AW25" i="20" s="1"/>
  <c r="AU25" i="20"/>
  <c r="AT25" i="20"/>
  <c r="BG25" i="20" s="1"/>
  <c r="AR25" i="20"/>
  <c r="BE25" i="20" s="1"/>
  <c r="V11" i="19"/>
  <c r="AU7" i="20"/>
  <c r="AU15" i="20"/>
  <c r="BH15" i="20" s="1"/>
  <c r="BA19" i="20"/>
  <c r="Z11" i="19"/>
  <c r="AW39" i="20"/>
  <c r="BC22" i="20"/>
  <c r="AT32" i="20"/>
  <c r="BG32" i="20" s="1"/>
  <c r="AS32" i="20"/>
  <c r="AR32" i="20"/>
  <c r="AQ32" i="20"/>
  <c r="AP32" i="20"/>
  <c r="BC32" i="20" s="1"/>
  <c r="AO32" i="20"/>
  <c r="BB32" i="20" s="1"/>
  <c r="AN32" i="20"/>
  <c r="AM32" i="20"/>
  <c r="AL32" i="20"/>
  <c r="AK32" i="20"/>
  <c r="AX32" i="20" s="1"/>
  <c r="AU32" i="20"/>
  <c r="BH32" i="20" s="1"/>
  <c r="AJ32" i="20"/>
  <c r="AW32" i="20" s="1"/>
  <c r="AN92" i="20"/>
  <c r="BA92" i="20" s="1"/>
  <c r="AN103" i="20"/>
  <c r="AN100" i="20"/>
  <c r="BA100" i="20" s="1"/>
  <c r="AN97" i="20"/>
  <c r="BA97" i="20" s="1"/>
  <c r="AN94" i="20"/>
  <c r="BA94" i="20" s="1"/>
  <c r="AN89" i="20"/>
  <c r="AN105" i="20"/>
  <c r="BA105" i="20" s="1"/>
  <c r="AN102" i="20"/>
  <c r="BA102" i="20" s="1"/>
  <c r="AN99" i="20"/>
  <c r="BA99" i="20" s="1"/>
  <c r="AN96" i="20"/>
  <c r="BA96" i="20" s="1"/>
  <c r="AN93" i="20"/>
  <c r="BA93" i="20" s="1"/>
  <c r="AN88" i="20"/>
  <c r="BA88" i="20" s="1"/>
  <c r="AN104" i="20"/>
  <c r="BA104" i="20" s="1"/>
  <c r="AN101" i="20"/>
  <c r="BA101" i="20" s="1"/>
  <c r="AN98" i="20"/>
  <c r="BA98" i="20" s="1"/>
  <c r="AN95" i="20"/>
  <c r="BA95" i="20" s="1"/>
  <c r="AN83" i="20"/>
  <c r="BA83" i="20" s="1"/>
  <c r="AN80" i="20"/>
  <c r="AN68" i="20"/>
  <c r="BA68" i="20" s="1"/>
  <c r="AN82" i="20"/>
  <c r="BA82" i="20" s="1"/>
  <c r="AN70" i="20"/>
  <c r="AN58" i="20"/>
  <c r="AN46" i="20"/>
  <c r="AN48" i="20"/>
  <c r="BA48" i="20" s="1"/>
  <c r="AN84" i="20"/>
  <c r="BA84" i="20" s="1"/>
  <c r="AN57" i="20"/>
  <c r="AN45" i="20"/>
  <c r="AN74" i="20"/>
  <c r="BA74" i="20" s="1"/>
  <c r="AN72" i="20"/>
  <c r="BA72" i="20" s="1"/>
  <c r="AN76" i="20"/>
  <c r="AN33" i="20"/>
  <c r="BA33" i="20" s="1"/>
  <c r="AN61" i="20"/>
  <c r="BA61" i="20" s="1"/>
  <c r="AN35" i="20"/>
  <c r="AN51" i="20"/>
  <c r="AN49" i="20"/>
  <c r="BA49" i="20" s="1"/>
  <c r="AN43" i="20"/>
  <c r="BA43" i="20" s="1"/>
  <c r="AN77" i="20"/>
  <c r="AN62" i="20"/>
  <c r="BA62" i="20" s="1"/>
  <c r="AN53" i="20"/>
  <c r="BA53" i="20" s="1"/>
  <c r="AN39" i="20"/>
  <c r="AN27" i="20"/>
  <c r="AN29" i="20"/>
  <c r="AN21" i="20"/>
  <c r="BA21" i="20" s="1"/>
  <c r="AN11" i="20"/>
  <c r="BA11" i="20" s="1"/>
  <c r="AN36" i="20"/>
  <c r="AN31" i="20"/>
  <c r="BA31" i="20" s="1"/>
  <c r="AN41" i="20"/>
  <c r="BA41" i="20" s="1"/>
  <c r="AN23" i="20"/>
  <c r="BA23" i="20" s="1"/>
  <c r="AN18" i="20"/>
  <c r="BA18" i="20" s="1"/>
  <c r="AN8" i="20"/>
  <c r="BA8" i="20" s="1"/>
  <c r="AB11" i="19"/>
  <c r="BG13" i="20"/>
  <c r="BA15" i="20"/>
  <c r="AF11" i="19"/>
  <c r="BB15" i="20"/>
  <c r="AL24" i="20"/>
  <c r="AY24" i="20" s="1"/>
  <c r="AJ24" i="20"/>
  <c r="AW24" i="20" s="1"/>
  <c r="AT24" i="20"/>
  <c r="BG24" i="20" s="1"/>
  <c r="AS24" i="20"/>
  <c r="BF24" i="20" s="1"/>
  <c r="AR24" i="20"/>
  <c r="BE24" i="20" s="1"/>
  <c r="AQ24" i="20"/>
  <c r="AP24" i="20"/>
  <c r="BC24" i="20" s="1"/>
  <c r="AO24" i="20"/>
  <c r="AU24" i="20"/>
  <c r="BH24" i="20" s="1"/>
  <c r="AN24" i="20"/>
  <c r="AM24" i="20"/>
  <c r="AZ24" i="20" s="1"/>
  <c r="AK24" i="20"/>
  <c r="AX24" i="20" s="1"/>
  <c r="AX13" i="20"/>
  <c r="BA9" i="20"/>
  <c r="AJ11" i="19"/>
  <c r="AD106" i="20"/>
  <c r="AD107" i="20"/>
  <c r="R107" i="20"/>
  <c r="R106" i="20"/>
  <c r="AO9" i="20"/>
  <c r="BB9" i="20" s="1"/>
  <c r="AM103" i="20"/>
  <c r="AZ103" i="20" s="1"/>
  <c r="AM100" i="20"/>
  <c r="AZ100" i="20" s="1"/>
  <c r="AM97" i="20"/>
  <c r="AZ97" i="20" s="1"/>
  <c r="AM94" i="20"/>
  <c r="AZ94" i="20" s="1"/>
  <c r="AM89" i="20"/>
  <c r="AZ89" i="20" s="1"/>
  <c r="AM102" i="20"/>
  <c r="AM99" i="20"/>
  <c r="AM96" i="20"/>
  <c r="AZ96" i="20" s="1"/>
  <c r="AM93" i="20"/>
  <c r="AZ93" i="20" s="1"/>
  <c r="AM72" i="20"/>
  <c r="AM90" i="20"/>
  <c r="AM71" i="20"/>
  <c r="AM80" i="20"/>
  <c r="AM56" i="20"/>
  <c r="AZ56" i="20" s="1"/>
  <c r="AM79" i="20"/>
  <c r="AZ79" i="20" s="1"/>
  <c r="AM67" i="20"/>
  <c r="AZ67" i="20" s="1"/>
  <c r="AM51" i="20"/>
  <c r="AZ51" i="20" s="1"/>
  <c r="AM70" i="20"/>
  <c r="AM58" i="20"/>
  <c r="AZ58" i="20" s="1"/>
  <c r="AM81" i="20"/>
  <c r="AM60" i="20"/>
  <c r="AM48" i="20"/>
  <c r="AM82" i="20"/>
  <c r="AM69" i="20"/>
  <c r="AM65" i="20"/>
  <c r="AZ65" i="20" s="1"/>
  <c r="AM57" i="20"/>
  <c r="AZ57" i="20" s="1"/>
  <c r="AM45" i="20"/>
  <c r="AZ45" i="20" s="1"/>
  <c r="AM38" i="20"/>
  <c r="AM33" i="20"/>
  <c r="AM59" i="20"/>
  <c r="AM44" i="20"/>
  <c r="AM47" i="20"/>
  <c r="AM46" i="20"/>
  <c r="AZ46" i="20" s="1"/>
  <c r="AM77" i="20"/>
  <c r="AZ77" i="20" s="1"/>
  <c r="AM39" i="20"/>
  <c r="AM27" i="20"/>
  <c r="AZ27" i="20" s="1"/>
  <c r="AQ11" i="20"/>
  <c r="BD11" i="20" s="1"/>
  <c r="AU13" i="20"/>
  <c r="BH13" i="20" s="1"/>
  <c r="AL16" i="20"/>
  <c r="AV16" i="20" s="1"/>
  <c r="AM17" i="20"/>
  <c r="AZ17" i="20" s="1"/>
  <c r="AO19" i="20"/>
  <c r="BB19" i="20" s="1"/>
  <c r="AP20" i="20"/>
  <c r="BC20" i="20" s="1"/>
  <c r="AQ21" i="20"/>
  <c r="BD21" i="20" s="1"/>
  <c r="AS22" i="20"/>
  <c r="AY23" i="20"/>
  <c r="AP26" i="20"/>
  <c r="BA35" i="20"/>
  <c r="BD38" i="20"/>
  <c r="AX39" i="20"/>
  <c r="AL91" i="20"/>
  <c r="AL87" i="20"/>
  <c r="AL80" i="20"/>
  <c r="AL68" i="20"/>
  <c r="AL61" i="20"/>
  <c r="AY61" i="20" s="1"/>
  <c r="AL70" i="20"/>
  <c r="AY70" i="20" s="1"/>
  <c r="AL53" i="20"/>
  <c r="AL82" i="20"/>
  <c r="AY82" i="20" s="1"/>
  <c r="AL74" i="20"/>
  <c r="AY74" i="20" s="1"/>
  <c r="AL72" i="20"/>
  <c r="AY72" i="20" s="1"/>
  <c r="AL57" i="20"/>
  <c r="AY57" i="20" s="1"/>
  <c r="AL63" i="20"/>
  <c r="AY63" i="20" s="1"/>
  <c r="AL41" i="20"/>
  <c r="AL31" i="20"/>
  <c r="AL38" i="20"/>
  <c r="AY38" i="20" s="1"/>
  <c r="AL33" i="20"/>
  <c r="AL59" i="20"/>
  <c r="AY59" i="20" s="1"/>
  <c r="AL51" i="20"/>
  <c r="AY51" i="20" s="1"/>
  <c r="AL49" i="20"/>
  <c r="AL47" i="20"/>
  <c r="AY47" i="20" s="1"/>
  <c r="AL39" i="20"/>
  <c r="AL27" i="20"/>
  <c r="AY27" i="20" s="1"/>
  <c r="AN17" i="20"/>
  <c r="BA17" i="20" s="1"/>
  <c r="AO18" i="20"/>
  <c r="BB18" i="20" s="1"/>
  <c r="AU86" i="20"/>
  <c r="AU65" i="20"/>
  <c r="AU61" i="20"/>
  <c r="AU44" i="20"/>
  <c r="AU43" i="20"/>
  <c r="AU40" i="20"/>
  <c r="BH40" i="20" s="1"/>
  <c r="AU78" i="20"/>
  <c r="BH78" i="20" s="1"/>
  <c r="AU67" i="20"/>
  <c r="AU52" i="20"/>
  <c r="BH52" i="20" s="1"/>
  <c r="AP19" i="20"/>
  <c r="BC19" i="20" s="1"/>
  <c r="AQ20" i="20"/>
  <c r="BD20" i="20" s="1"/>
  <c r="AU22" i="20"/>
  <c r="BH22" i="20" s="1"/>
  <c r="AY32" i="20"/>
  <c r="AY37" i="20"/>
  <c r="BA46" i="20"/>
  <c r="V107" i="20"/>
  <c r="V106" i="20"/>
  <c r="AK92" i="20"/>
  <c r="AK91" i="20"/>
  <c r="AX91" i="20" s="1"/>
  <c r="AK82" i="20"/>
  <c r="AX82" i="20" s="1"/>
  <c r="AK70" i="20"/>
  <c r="AX70" i="20" s="1"/>
  <c r="AK72" i="20"/>
  <c r="AK81" i="20"/>
  <c r="AX81" i="20" s="1"/>
  <c r="AK87" i="20"/>
  <c r="AX87" i="20" s="1"/>
  <c r="AK88" i="20"/>
  <c r="AK61" i="20"/>
  <c r="AK49" i="20"/>
  <c r="AX49" i="20" s="1"/>
  <c r="AK80" i="20"/>
  <c r="AK79" i="20"/>
  <c r="AK67" i="20"/>
  <c r="AK51" i="20"/>
  <c r="AX51" i="20" s="1"/>
  <c r="AK66" i="20"/>
  <c r="AX66" i="20" s="1"/>
  <c r="AK58" i="20"/>
  <c r="AK46" i="20"/>
  <c r="AK84" i="20"/>
  <c r="AK60" i="20"/>
  <c r="AX60" i="20" s="1"/>
  <c r="AK48" i="20"/>
  <c r="AK69" i="20"/>
  <c r="AK65" i="20"/>
  <c r="AX65" i="20" s="1"/>
  <c r="AK68" i="20"/>
  <c r="AK56" i="20"/>
  <c r="AX56" i="20" s="1"/>
  <c r="AK38" i="20"/>
  <c r="AX38" i="20" s="1"/>
  <c r="AK45" i="20"/>
  <c r="AK33" i="20"/>
  <c r="AX33" i="20" s="1"/>
  <c r="AK44" i="20"/>
  <c r="AX44" i="20" s="1"/>
  <c r="AK28" i="20"/>
  <c r="AX28" i="20" s="1"/>
  <c r="AK57" i="20"/>
  <c r="AK40" i="20"/>
  <c r="AX40" i="20" s="1"/>
  <c r="AQ9" i="20"/>
  <c r="BD9" i="20" s="1"/>
  <c r="E11" i="20"/>
  <c r="AS11" i="20"/>
  <c r="BF11" i="20" s="1"/>
  <c r="AU12" i="20"/>
  <c r="BH12" i="20" s="1"/>
  <c r="AK13" i="20"/>
  <c r="AN16" i="20"/>
  <c r="BA16" i="20" s="1"/>
  <c r="AO17" i="20"/>
  <c r="BB17" i="20" s="1"/>
  <c r="AP18" i="20"/>
  <c r="BC18" i="20" s="1"/>
  <c r="AQ19" i="20"/>
  <c r="BD19" i="20" s="1"/>
  <c r="AR20" i="20"/>
  <c r="BE20" i="20" s="1"/>
  <c r="E21" i="20"/>
  <c r="E106" i="20" s="1"/>
  <c r="AS21" i="20"/>
  <c r="BF21" i="20" s="1"/>
  <c r="BD22" i="20"/>
  <c r="BC26" i="20"/>
  <c r="BE28" i="20"/>
  <c r="AZ32" i="20"/>
  <c r="AK34" i="20"/>
  <c r="AX34" i="20" s="1"/>
  <c r="AZ37" i="20"/>
  <c r="AZ39" i="20"/>
  <c r="AO41" i="20"/>
  <c r="BB41" i="20" s="1"/>
  <c r="H53" i="20"/>
  <c r="E53" i="20"/>
  <c r="AM63" i="20"/>
  <c r="AZ63" i="20" s="1"/>
  <c r="X107" i="20"/>
  <c r="X106" i="20"/>
  <c r="AJ88" i="20"/>
  <c r="AJ104" i="20"/>
  <c r="AW104" i="20" s="1"/>
  <c r="AJ101" i="20"/>
  <c r="AW101" i="20" s="1"/>
  <c r="AJ98" i="20"/>
  <c r="AW98" i="20" s="1"/>
  <c r="AJ95" i="20"/>
  <c r="AW95" i="20" s="1"/>
  <c r="AJ92" i="20"/>
  <c r="AJ103" i="20"/>
  <c r="AW103" i="20" s="1"/>
  <c r="AJ100" i="20"/>
  <c r="AW100" i="20" s="1"/>
  <c r="AJ97" i="20"/>
  <c r="AW97" i="20" s="1"/>
  <c r="AJ94" i="20"/>
  <c r="AW94" i="20" s="1"/>
  <c r="AJ105" i="20"/>
  <c r="AW105" i="20" s="1"/>
  <c r="AJ102" i="20"/>
  <c r="AW102" i="20" s="1"/>
  <c r="AJ99" i="20"/>
  <c r="AW99" i="20" s="1"/>
  <c r="AJ96" i="20"/>
  <c r="AW96" i="20" s="1"/>
  <c r="AJ93" i="20"/>
  <c r="AW93" i="20" s="1"/>
  <c r="AJ89" i="20"/>
  <c r="AJ82" i="20"/>
  <c r="AJ74" i="20"/>
  <c r="AW74" i="20" s="1"/>
  <c r="AJ83" i="20"/>
  <c r="AW83" i="20" s="1"/>
  <c r="AJ71" i="20"/>
  <c r="AJ68" i="20"/>
  <c r="AJ63" i="20"/>
  <c r="AW63" i="20" s="1"/>
  <c r="AJ62" i="20"/>
  <c r="AJ59" i="20"/>
  <c r="AJ61" i="20"/>
  <c r="AW61" i="20" s="1"/>
  <c r="AJ80" i="20"/>
  <c r="AJ70" i="20"/>
  <c r="AJ51" i="20"/>
  <c r="AJ60" i="20"/>
  <c r="AJ48" i="20"/>
  <c r="AJ41" i="20"/>
  <c r="AJ31" i="20"/>
  <c r="AW31" i="20" s="1"/>
  <c r="AJ72" i="20"/>
  <c r="AJ38" i="20"/>
  <c r="AJ45" i="20"/>
  <c r="AJ33" i="20"/>
  <c r="AJ57" i="20"/>
  <c r="AJ50" i="20"/>
  <c r="AJ49" i="20"/>
  <c r="AJ47" i="20"/>
  <c r="AR9" i="20"/>
  <c r="BE9" i="20" s="1"/>
  <c r="AJ12" i="20"/>
  <c r="AW12" i="20" s="1"/>
  <c r="AL13" i="20"/>
  <c r="AY13" i="20" s="1"/>
  <c r="AO16" i="20"/>
  <c r="BB16" i="20" s="1"/>
  <c r="AP17" i="20"/>
  <c r="BC17" i="20" s="1"/>
  <c r="AT83" i="20"/>
  <c r="AT87" i="20"/>
  <c r="AT72" i="20"/>
  <c r="AT74" i="20"/>
  <c r="AT81" i="20"/>
  <c r="BG81" i="20" s="1"/>
  <c r="AT70" i="20"/>
  <c r="BG70" i="20" s="1"/>
  <c r="AT80" i="20"/>
  <c r="BG80" i="20" s="1"/>
  <c r="AT66" i="20"/>
  <c r="BG66" i="20" s="1"/>
  <c r="AT57" i="20"/>
  <c r="BG57" i="20" s="1"/>
  <c r="AT91" i="20"/>
  <c r="AT69" i="20"/>
  <c r="AT59" i="20"/>
  <c r="BG59" i="20" s="1"/>
  <c r="AT49" i="20"/>
  <c r="BG49" i="20" s="1"/>
  <c r="AT82" i="20"/>
  <c r="AT68" i="20"/>
  <c r="BG68" i="20" s="1"/>
  <c r="AT51" i="20"/>
  <c r="AT71" i="20"/>
  <c r="BG71" i="20" s="1"/>
  <c r="AT58" i="20"/>
  <c r="BG58" i="20" s="1"/>
  <c r="AT39" i="20"/>
  <c r="BG39" i="20" s="1"/>
  <c r="AT45" i="20"/>
  <c r="BG45" i="20" s="1"/>
  <c r="AT43" i="20"/>
  <c r="BG43" i="20" s="1"/>
  <c r="AT78" i="20"/>
  <c r="BG78" i="20" s="1"/>
  <c r="AT48" i="20"/>
  <c r="AT47" i="20"/>
  <c r="BG47" i="20" s="1"/>
  <c r="AT33" i="20"/>
  <c r="BG33" i="20" s="1"/>
  <c r="AT60" i="20"/>
  <c r="AT23" i="20"/>
  <c r="AQ18" i="20"/>
  <c r="BD18" i="20" s="1"/>
  <c r="AR19" i="20"/>
  <c r="BE19" i="20" s="1"/>
  <c r="AS20" i="20"/>
  <c r="BF20" i="20" s="1"/>
  <c r="AT21" i="20"/>
  <c r="BG21" i="20" s="1"/>
  <c r="BA24" i="20"/>
  <c r="BD26" i="20"/>
  <c r="BE27" i="20"/>
  <c r="BG29" i="20"/>
  <c r="BA32" i="20"/>
  <c r="AL34" i="20"/>
  <c r="AY34" i="20" s="1"/>
  <c r="AR60" i="20"/>
  <c r="BE60" i="20" s="1"/>
  <c r="Z107" i="20"/>
  <c r="Z106" i="20"/>
  <c r="BC7" i="20"/>
  <c r="E9" i="20"/>
  <c r="E107" i="20" s="1"/>
  <c r="AS9" i="20"/>
  <c r="BF9" i="20" s="1"/>
  <c r="AU11" i="20"/>
  <c r="BH11" i="20" s="1"/>
  <c r="AK12" i="20"/>
  <c r="AX12" i="20" s="1"/>
  <c r="AM13" i="20"/>
  <c r="AP16" i="20"/>
  <c r="BC16" i="20" s="1"/>
  <c r="AS91" i="20"/>
  <c r="BF91" i="20" s="1"/>
  <c r="AS88" i="20"/>
  <c r="AS92" i="20"/>
  <c r="AS87" i="20"/>
  <c r="BF87" i="20" s="1"/>
  <c r="AS82" i="20"/>
  <c r="BF82" i="20" s="1"/>
  <c r="AS72" i="20"/>
  <c r="BF72" i="20" s="1"/>
  <c r="AS74" i="20"/>
  <c r="BF74" i="20" s="1"/>
  <c r="AS81" i="20"/>
  <c r="AS69" i="20"/>
  <c r="BF69" i="20" s="1"/>
  <c r="AS57" i="20"/>
  <c r="BF57" i="20" s="1"/>
  <c r="AS45" i="20"/>
  <c r="BF45" i="20" s="1"/>
  <c r="AS61" i="20"/>
  <c r="BF61" i="20" s="1"/>
  <c r="AS76" i="20"/>
  <c r="AS51" i="20"/>
  <c r="BF51" i="20" s="1"/>
  <c r="AS71" i="20"/>
  <c r="BF71" i="20" s="1"/>
  <c r="AS39" i="20"/>
  <c r="AS27" i="20"/>
  <c r="BF27" i="20" s="1"/>
  <c r="AS40" i="20"/>
  <c r="BF40" i="20" s="1"/>
  <c r="AS53" i="20"/>
  <c r="BF53" i="20" s="1"/>
  <c r="AS48" i="20"/>
  <c r="BF48" i="20" s="1"/>
  <c r="AS29" i="20"/>
  <c r="BF29" i="20" s="1"/>
  <c r="AS41" i="20"/>
  <c r="BF41" i="20" s="1"/>
  <c r="AS38" i="20"/>
  <c r="BF38" i="20" s="1"/>
  <c r="AS33" i="20"/>
  <c r="BF33" i="20" s="1"/>
  <c r="AS60" i="20"/>
  <c r="BF60" i="20" s="1"/>
  <c r="AS28" i="20"/>
  <c r="BF28" i="20" s="1"/>
  <c r="AQ17" i="20"/>
  <c r="BD17" i="20" s="1"/>
  <c r="AR18" i="20"/>
  <c r="BE18" i="20" s="1"/>
  <c r="E19" i="20"/>
  <c r="AS19" i="20"/>
  <c r="BF19" i="20" s="1"/>
  <c r="AT20" i="20"/>
  <c r="BG20" i="20" s="1"/>
  <c r="AU21" i="20"/>
  <c r="BH21" i="20" s="1"/>
  <c r="BF22" i="20"/>
  <c r="BC23" i="20"/>
  <c r="BB24" i="20"/>
  <c r="BC25" i="20"/>
  <c r="BG30" i="20"/>
  <c r="AM31" i="20"/>
  <c r="AZ31" i="20" s="1"/>
  <c r="AL36" i="20"/>
  <c r="AY36" i="20" s="1"/>
  <c r="AB106" i="20"/>
  <c r="AB107" i="20"/>
  <c r="AS8" i="20"/>
  <c r="BF8" i="20" s="1"/>
  <c r="AT9" i="20"/>
  <c r="BG9" i="20" s="1"/>
  <c r="AJ11" i="20"/>
  <c r="AW11" i="20" s="1"/>
  <c r="AL12" i="20"/>
  <c r="AY12" i="20" s="1"/>
  <c r="AN13" i="20"/>
  <c r="BA13" i="20" s="1"/>
  <c r="AR102" i="20"/>
  <c r="BE102" i="20" s="1"/>
  <c r="AR99" i="20"/>
  <c r="BE99" i="20" s="1"/>
  <c r="AR96" i="20"/>
  <c r="BE96" i="20" s="1"/>
  <c r="AR93" i="20"/>
  <c r="BE93" i="20" s="1"/>
  <c r="AR88" i="20"/>
  <c r="BE88" i="20" s="1"/>
  <c r="AR104" i="20"/>
  <c r="BE104" i="20" s="1"/>
  <c r="AR101" i="20"/>
  <c r="BE101" i="20" s="1"/>
  <c r="AR98" i="20"/>
  <c r="BE98" i="20" s="1"/>
  <c r="AR95" i="20"/>
  <c r="BE95" i="20" s="1"/>
  <c r="AR92" i="20"/>
  <c r="BE92" i="20" s="1"/>
  <c r="AR89" i="20"/>
  <c r="AR82" i="20"/>
  <c r="AR72" i="20"/>
  <c r="BE72" i="20" s="1"/>
  <c r="AR79" i="20"/>
  <c r="BE79" i="20" s="1"/>
  <c r="AR103" i="20"/>
  <c r="BE103" i="20" s="1"/>
  <c r="AR100" i="20"/>
  <c r="BE100" i="20" s="1"/>
  <c r="AR97" i="20"/>
  <c r="BE97" i="20" s="1"/>
  <c r="AR94" i="20"/>
  <c r="BE94" i="20" s="1"/>
  <c r="AR74" i="20"/>
  <c r="AR70" i="20"/>
  <c r="BE70" i="20" s="1"/>
  <c r="AR80" i="20"/>
  <c r="AR66" i="20"/>
  <c r="BE66" i="20" s="1"/>
  <c r="AR81" i="20"/>
  <c r="AR57" i="20"/>
  <c r="BE57" i="20" s="1"/>
  <c r="AR69" i="20"/>
  <c r="BE69" i="20" s="1"/>
  <c r="AR47" i="20"/>
  <c r="BE47" i="20" s="1"/>
  <c r="AR49" i="20"/>
  <c r="AR68" i="20"/>
  <c r="AR76" i="20"/>
  <c r="BE76" i="20" s="1"/>
  <c r="AR46" i="20"/>
  <c r="AR45" i="20"/>
  <c r="BE45" i="20" s="1"/>
  <c r="AR43" i="20"/>
  <c r="BE43" i="20" s="1"/>
  <c r="AR39" i="20"/>
  <c r="AR67" i="20"/>
  <c r="AR64" i="20"/>
  <c r="BE64" i="20" s="1"/>
  <c r="AR53" i="20"/>
  <c r="BE53" i="20" s="1"/>
  <c r="AR41" i="20"/>
  <c r="BE41" i="20" s="1"/>
  <c r="AR38" i="20"/>
  <c r="BE38" i="20" s="1"/>
  <c r="AR33" i="20"/>
  <c r="BE33" i="20" s="1"/>
  <c r="AQ16" i="20"/>
  <c r="BD16" i="20" s="1"/>
  <c r="AR17" i="20"/>
  <c r="BE17" i="20" s="1"/>
  <c r="AS18" i="20"/>
  <c r="BF18" i="20" s="1"/>
  <c r="AT19" i="20"/>
  <c r="BG19" i="20" s="1"/>
  <c r="AJ21" i="20"/>
  <c r="AW21" i="20" s="1"/>
  <c r="BG27" i="20"/>
  <c r="H28" i="20"/>
  <c r="E28" i="20"/>
  <c r="AK29" i="20"/>
  <c r="AX29" i="20" s="1"/>
  <c r="BF35" i="20"/>
  <c r="AM36" i="20"/>
  <c r="AZ36" i="20" s="1"/>
  <c r="BC37" i="20"/>
  <c r="AN38" i="20"/>
  <c r="BA38" i="20" s="1"/>
  <c r="AL42" i="20"/>
  <c r="AY42" i="20" s="1"/>
  <c r="AT42" i="20"/>
  <c r="BG42" i="20" s="1"/>
  <c r="AR42" i="20"/>
  <c r="BE42" i="20" s="1"/>
  <c r="AQ42" i="20"/>
  <c r="BD42" i="20" s="1"/>
  <c r="AP42" i="20"/>
  <c r="BC42" i="20" s="1"/>
  <c r="AO42" i="20"/>
  <c r="AU42" i="20"/>
  <c r="BH42" i="20" s="1"/>
  <c r="AS42" i="20"/>
  <c r="AN42" i="20"/>
  <c r="BA42" i="20" s="1"/>
  <c r="AM42" i="20"/>
  <c r="AZ42" i="20" s="1"/>
  <c r="AK42" i="20"/>
  <c r="AX42" i="20" s="1"/>
  <c r="AJ42" i="20"/>
  <c r="AW42" i="20" s="1"/>
  <c r="BE46" i="20"/>
  <c r="AM68" i="20"/>
  <c r="AZ68" i="20" s="1"/>
  <c r="BG69" i="20"/>
  <c r="AU9" i="20"/>
  <c r="BH9" i="20" s="1"/>
  <c r="AO13" i="20"/>
  <c r="BB13" i="20" s="1"/>
  <c r="AQ102" i="20"/>
  <c r="BD102" i="20" s="1"/>
  <c r="AQ99" i="20"/>
  <c r="BD99" i="20" s="1"/>
  <c r="AQ96" i="20"/>
  <c r="BD96" i="20" s="1"/>
  <c r="AQ93" i="20"/>
  <c r="BD93" i="20" s="1"/>
  <c r="AQ90" i="20"/>
  <c r="BD90" i="20" s="1"/>
  <c r="AQ82" i="20"/>
  <c r="BD82" i="20" s="1"/>
  <c r="AQ70" i="20"/>
  <c r="BD70" i="20" s="1"/>
  <c r="AQ72" i="20"/>
  <c r="AQ60" i="20"/>
  <c r="AQ81" i="20"/>
  <c r="BD81" i="20" s="1"/>
  <c r="AQ45" i="20"/>
  <c r="BD45" i="20" s="1"/>
  <c r="AQ69" i="20"/>
  <c r="BD69" i="20" s="1"/>
  <c r="AQ74" i="20"/>
  <c r="AQ61" i="20"/>
  <c r="BD61" i="20" s="1"/>
  <c r="AQ49" i="20"/>
  <c r="BD49" i="20" s="1"/>
  <c r="AQ58" i="20"/>
  <c r="BD58" i="20" s="1"/>
  <c r="AQ51" i="20"/>
  <c r="BD51" i="20" s="1"/>
  <c r="AQ46" i="20"/>
  <c r="BD46" i="20" s="1"/>
  <c r="AQ39" i="20"/>
  <c r="BD39" i="20" s="1"/>
  <c r="AQ27" i="20"/>
  <c r="BD27" i="20" s="1"/>
  <c r="AQ48" i="20"/>
  <c r="BD48" i="20" s="1"/>
  <c r="AQ71" i="20"/>
  <c r="BD71" i="20" s="1"/>
  <c r="AQ38" i="20"/>
  <c r="AR16" i="20"/>
  <c r="BE16" i="20" s="1"/>
  <c r="AS17" i="20"/>
  <c r="BF17" i="20" s="1"/>
  <c r="AU19" i="20"/>
  <c r="BH19" i="20" s="1"/>
  <c r="AJ20" i="20"/>
  <c r="AK21" i="20"/>
  <c r="AX21" i="20" s="1"/>
  <c r="BD24" i="20"/>
  <c r="AJ29" i="20"/>
  <c r="AY31" i="20"/>
  <c r="AO31" i="20"/>
  <c r="BD32" i="20"/>
  <c r="AO33" i="20"/>
  <c r="BB33" i="20" s="1"/>
  <c r="AO38" i="20"/>
  <c r="BB38" i="20" s="1"/>
  <c r="AY68" i="20"/>
  <c r="E69" i="20"/>
  <c r="H69" i="20"/>
  <c r="AF107" i="20"/>
  <c r="AF106" i="20"/>
  <c r="AJ9" i="20"/>
  <c r="AW9" i="20" s="1"/>
  <c r="AK10" i="20"/>
  <c r="AX10" i="20" s="1"/>
  <c r="AP91" i="20"/>
  <c r="AP83" i="20"/>
  <c r="AP87" i="20"/>
  <c r="AP86" i="20"/>
  <c r="BC86" i="20" s="1"/>
  <c r="AP80" i="20"/>
  <c r="AP82" i="20"/>
  <c r="AP70" i="20"/>
  <c r="AP72" i="20"/>
  <c r="BC72" i="20" s="1"/>
  <c r="AP79" i="20"/>
  <c r="BC79" i="20" s="1"/>
  <c r="AP67" i="20"/>
  <c r="BC67" i="20" s="1"/>
  <c r="AP78" i="20"/>
  <c r="BC78" i="20" s="1"/>
  <c r="AP60" i="20"/>
  <c r="BC60" i="20" s="1"/>
  <c r="AP48" i="20"/>
  <c r="BC48" i="20" s="1"/>
  <c r="AP66" i="20"/>
  <c r="AP65" i="20"/>
  <c r="BC65" i="20" s="1"/>
  <c r="AP57" i="20"/>
  <c r="AP45" i="20"/>
  <c r="AP74" i="20"/>
  <c r="BC74" i="20" s="1"/>
  <c r="AP68" i="20"/>
  <c r="BC68" i="20" s="1"/>
  <c r="AP61" i="20"/>
  <c r="BC61" i="20" s="1"/>
  <c r="AP76" i="20"/>
  <c r="BC76" i="20" s="1"/>
  <c r="AP56" i="20"/>
  <c r="BC56" i="20" s="1"/>
  <c r="AP35" i="20"/>
  <c r="BC35" i="20" s="1"/>
  <c r="AP44" i="20"/>
  <c r="BC44" i="20" s="1"/>
  <c r="AP51" i="20"/>
  <c r="BC51" i="20" s="1"/>
  <c r="AP43" i="20"/>
  <c r="BC43" i="20" s="1"/>
  <c r="AP64" i="20"/>
  <c r="BC64" i="20" s="1"/>
  <c r="AP27" i="20"/>
  <c r="BC27" i="20" s="1"/>
  <c r="AP53" i="20"/>
  <c r="AP41" i="20"/>
  <c r="BC41" i="20" s="1"/>
  <c r="AP31" i="20"/>
  <c r="BC31" i="20" s="1"/>
  <c r="AS16" i="20"/>
  <c r="BF16" i="20" s="1"/>
  <c r="AT17" i="20"/>
  <c r="BG17" i="20" s="1"/>
  <c r="AJ19" i="20"/>
  <c r="AW19" i="20" s="1"/>
  <c r="AK20" i="20"/>
  <c r="AX20" i="20" s="1"/>
  <c r="AJ22" i="20"/>
  <c r="AW22" i="20" s="1"/>
  <c r="AT22" i="20"/>
  <c r="BG22" i="20" s="1"/>
  <c r="AR22" i="20"/>
  <c r="BE22" i="20" s="1"/>
  <c r="AP22" i="20"/>
  <c r="AO22" i="20"/>
  <c r="BB22" i="20" s="1"/>
  <c r="AN22" i="20"/>
  <c r="BA22" i="20" s="1"/>
  <c r="BF23" i="20"/>
  <c r="AU27" i="20"/>
  <c r="BH27" i="20" s="1"/>
  <c r="AM28" i="20"/>
  <c r="AV28" i="20" s="1"/>
  <c r="AL29" i="20"/>
  <c r="AY29" i="20" s="1"/>
  <c r="BE32" i="20"/>
  <c r="AP33" i="20"/>
  <c r="BC33" i="20" s="1"/>
  <c r="E35" i="20"/>
  <c r="AP38" i="20"/>
  <c r="BC38" i="20" s="1"/>
  <c r="BE39" i="20"/>
  <c r="AR58" i="20"/>
  <c r="BE58" i="20" s="1"/>
  <c r="AO87" i="20"/>
  <c r="BB87" i="20" s="1"/>
  <c r="AO91" i="20"/>
  <c r="BB91" i="20" s="1"/>
  <c r="AO81" i="20"/>
  <c r="BB81" i="20" s="1"/>
  <c r="AO92" i="20"/>
  <c r="AO88" i="20"/>
  <c r="AO80" i="20"/>
  <c r="BB80" i="20" s="1"/>
  <c r="AO82" i="20"/>
  <c r="BB82" i="20" s="1"/>
  <c r="AO79" i="20"/>
  <c r="BB79" i="20" s="1"/>
  <c r="AO67" i="20"/>
  <c r="BB67" i="20" s="1"/>
  <c r="AO58" i="20"/>
  <c r="AO70" i="20"/>
  <c r="AO53" i="20"/>
  <c r="BB53" i="20" s="1"/>
  <c r="AO60" i="20"/>
  <c r="BB60" i="20" s="1"/>
  <c r="AO69" i="20"/>
  <c r="BB69" i="20" s="1"/>
  <c r="AO72" i="20"/>
  <c r="BB72" i="20" s="1"/>
  <c r="AO61" i="20"/>
  <c r="BB61" i="20" s="1"/>
  <c r="AO56" i="20"/>
  <c r="BB56" i="20" s="1"/>
  <c r="AO44" i="20"/>
  <c r="BB44" i="20" s="1"/>
  <c r="AO49" i="20"/>
  <c r="BB49" i="20" s="1"/>
  <c r="AO46" i="20"/>
  <c r="AO62" i="20"/>
  <c r="BB62" i="20" s="1"/>
  <c r="AO48" i="20"/>
  <c r="BB48" i="20" s="1"/>
  <c r="AO71" i="20"/>
  <c r="BB71" i="20" s="1"/>
  <c r="AU17" i="20"/>
  <c r="BH17" i="20" s="1"/>
  <c r="AJ18" i="20"/>
  <c r="AL20" i="20"/>
  <c r="AY20" i="20" s="1"/>
  <c r="AM21" i="20"/>
  <c r="AZ21" i="20" s="1"/>
  <c r="AK22" i="20"/>
  <c r="AX22" i="20" s="1"/>
  <c r="BG23" i="20"/>
  <c r="AN26" i="20"/>
  <c r="BA26" i="20" s="1"/>
  <c r="AJ27" i="20"/>
  <c r="AO28" i="20"/>
  <c r="BB28" i="20" s="1"/>
  <c r="AM29" i="20"/>
  <c r="AZ29" i="20" s="1"/>
  <c r="AQ30" i="20"/>
  <c r="BD30" i="20" s="1"/>
  <c r="BF32" i="20"/>
  <c r="AY33" i="20"/>
  <c r="AQ33" i="20"/>
  <c r="BD33" i="20" s="1"/>
  <c r="AQ35" i="20"/>
  <c r="BD35" i="20" s="1"/>
  <c r="BA36" i="20"/>
  <c r="AZ38" i="20"/>
  <c r="BF39" i="20"/>
  <c r="AY54" i="20"/>
  <c r="AJ17" i="20"/>
  <c r="AW17" i="20" s="1"/>
  <c r="AL19" i="20"/>
  <c r="AY19" i="20" s="1"/>
  <c r="AM20" i="20"/>
  <c r="AZ20" i="20" s="1"/>
  <c r="AL22" i="20"/>
  <c r="AY22" i="20" s="1"/>
  <c r="E23" i="20"/>
  <c r="H25" i="20"/>
  <c r="BH25" i="20"/>
  <c r="AX26" i="20"/>
  <c r="AK26" i="20"/>
  <c r="AK27" i="20"/>
  <c r="AX27" i="20" s="1"/>
  <c r="AQ28" i="20"/>
  <c r="BD28" i="20" s="1"/>
  <c r="BA29" i="20"/>
  <c r="BB31" i="20"/>
  <c r="AZ33" i="20"/>
  <c r="AS55" i="20"/>
  <c r="BF55" i="20" s="1"/>
  <c r="AR55" i="20"/>
  <c r="AQ55" i="20"/>
  <c r="AO55" i="20"/>
  <c r="BB55" i="20" s="1"/>
  <c r="AN55" i="20"/>
  <c r="AM55" i="20"/>
  <c r="AZ55" i="20" s="1"/>
  <c r="AL55" i="20"/>
  <c r="AY55" i="20" s="1"/>
  <c r="AK55" i="20"/>
  <c r="AX55" i="20" s="1"/>
  <c r="AJ55" i="20"/>
  <c r="AW55" i="20" s="1"/>
  <c r="AU55" i="20"/>
  <c r="AT55" i="20"/>
  <c r="BG55" i="20" s="1"/>
  <c r="AQ26" i="20"/>
  <c r="AU30" i="20"/>
  <c r="BH30" i="20" s="1"/>
  <c r="AM34" i="20"/>
  <c r="AZ34" i="20" s="1"/>
  <c r="AT35" i="20"/>
  <c r="BG35" i="20" s="1"/>
  <c r="AO36" i="20"/>
  <c r="BB36" i="20" s="1"/>
  <c r="AJ40" i="20"/>
  <c r="AW40" i="20" s="1"/>
  <c r="AR40" i="20"/>
  <c r="BE40" i="20" s="1"/>
  <c r="AP40" i="20"/>
  <c r="BC40" i="20" s="1"/>
  <c r="AM40" i="20"/>
  <c r="AZ40" i="20" s="1"/>
  <c r="BF44" i="20"/>
  <c r="BG48" i="20"/>
  <c r="BG51" i="20"/>
  <c r="AL54" i="20"/>
  <c r="AJ54" i="20"/>
  <c r="AT54" i="20"/>
  <c r="BG54" i="20" s="1"/>
  <c r="AS54" i="20"/>
  <c r="AR54" i="20"/>
  <c r="BE54" i="20" s="1"/>
  <c r="AQ54" i="20"/>
  <c r="AP54" i="20"/>
  <c r="BC54" i="20" s="1"/>
  <c r="AO54" i="20"/>
  <c r="BB54" i="20" s="1"/>
  <c r="BA58" i="20"/>
  <c r="BH62" i="20"/>
  <c r="BH69" i="20"/>
  <c r="AO74" i="20"/>
  <c r="BB74" i="20" s="1"/>
  <c r="AU77" i="20"/>
  <c r="AU23" i="20"/>
  <c r="BH23" i="20" s="1"/>
  <c r="AR26" i="20"/>
  <c r="BE26" i="20" s="1"/>
  <c r="AT28" i="20"/>
  <c r="BG28" i="20" s="1"/>
  <c r="AO29" i="20"/>
  <c r="BB29" i="20" s="1"/>
  <c r="AJ30" i="20"/>
  <c r="AW30" i="20" s="1"/>
  <c r="AQ31" i="20"/>
  <c r="BD31" i="20" s="1"/>
  <c r="E33" i="20"/>
  <c r="AN34" i="20"/>
  <c r="BA34" i="20" s="1"/>
  <c r="AU35" i="20"/>
  <c r="BH35" i="20" s="1"/>
  <c r="AP36" i="20"/>
  <c r="BA39" i="20"/>
  <c r="H46" i="20"/>
  <c r="E46" i="20"/>
  <c r="BH46" i="20"/>
  <c r="AW47" i="20"/>
  <c r="AK47" i="20"/>
  <c r="AX47" i="20" s="1"/>
  <c r="AM49" i="20"/>
  <c r="AZ49" i="20" s="1"/>
  <c r="AT50" i="20"/>
  <c r="BG50" i="20" s="1"/>
  <c r="AR50" i="20"/>
  <c r="BE50" i="20" s="1"/>
  <c r="AP50" i="20"/>
  <c r="BC50" i="20" s="1"/>
  <c r="AO50" i="20"/>
  <c r="BB50" i="20" s="1"/>
  <c r="AN50" i="20"/>
  <c r="BA50" i="20" s="1"/>
  <c r="AM50" i="20"/>
  <c r="AL50" i="20"/>
  <c r="AY50" i="20" s="1"/>
  <c r="AK50" i="20"/>
  <c r="AX50" i="20" s="1"/>
  <c r="AQ53" i="20"/>
  <c r="BD53" i="20" s="1"/>
  <c r="AX54" i="20"/>
  <c r="AK54" i="20"/>
  <c r="AU57" i="20"/>
  <c r="BH57" i="20" s="1"/>
  <c r="AU62" i="20"/>
  <c r="BE81" i="20"/>
  <c r="AJ23" i="20"/>
  <c r="AW23" i="20" s="1"/>
  <c r="E26" i="20"/>
  <c r="AS26" i="20"/>
  <c r="BF26" i="20" s="1"/>
  <c r="AU28" i="20"/>
  <c r="BH28" i="20" s="1"/>
  <c r="AP29" i="20"/>
  <c r="BC29" i="20" s="1"/>
  <c r="AK30" i="20"/>
  <c r="AX30" i="20" s="1"/>
  <c r="AR31" i="20"/>
  <c r="BE31" i="20" s="1"/>
  <c r="AO34" i="20"/>
  <c r="BB34" i="20" s="1"/>
  <c r="AJ35" i="20"/>
  <c r="AW35" i="20" s="1"/>
  <c r="AQ36" i="20"/>
  <c r="BD36" i="20" s="1"/>
  <c r="E38" i="20"/>
  <c r="AL40" i="20"/>
  <c r="AY40" i="20" s="1"/>
  <c r="H43" i="20"/>
  <c r="BH43" i="20"/>
  <c r="BH44" i="20"/>
  <c r="H45" i="20"/>
  <c r="AP46" i="20"/>
  <c r="BC46" i="20" s="1"/>
  <c r="AR48" i="20"/>
  <c r="BE48" i="20" s="1"/>
  <c r="AW51" i="20"/>
  <c r="AO51" i="20"/>
  <c r="BB51" i="20" s="1"/>
  <c r="AJ52" i="20"/>
  <c r="AW52" i="20" s="1"/>
  <c r="AT52" i="20"/>
  <c r="BG52" i="20" s="1"/>
  <c r="AR52" i="20"/>
  <c r="BE52" i="20" s="1"/>
  <c r="AQ52" i="20"/>
  <c r="AP52" i="20"/>
  <c r="BC52" i="20" s="1"/>
  <c r="AO52" i="20"/>
  <c r="BB52" i="20" s="1"/>
  <c r="AN52" i="20"/>
  <c r="BA52" i="20" s="1"/>
  <c r="AM52" i="20"/>
  <c r="AM54" i="20"/>
  <c r="AZ54" i="20" s="1"/>
  <c r="BA55" i="20"/>
  <c r="AX57" i="20"/>
  <c r="AZ60" i="20"/>
  <c r="AZ71" i="20"/>
  <c r="AK23" i="20"/>
  <c r="AX23" i="20" s="1"/>
  <c r="AT26" i="20"/>
  <c r="BG26" i="20" s="1"/>
  <c r="AO27" i="20"/>
  <c r="BB27" i="20" s="1"/>
  <c r="AJ28" i="20"/>
  <c r="AW28" i="20" s="1"/>
  <c r="AQ29" i="20"/>
  <c r="BD29" i="20" s="1"/>
  <c r="AL30" i="20"/>
  <c r="AY30" i="20" s="1"/>
  <c r="E31" i="20"/>
  <c r="AS31" i="20"/>
  <c r="BF31" i="20" s="1"/>
  <c r="AU33" i="20"/>
  <c r="BH33" i="20" s="1"/>
  <c r="AP34" i="20"/>
  <c r="BC34" i="20" s="1"/>
  <c r="AK35" i="20"/>
  <c r="AX35" i="20" s="1"/>
  <c r="AR36" i="20"/>
  <c r="BE36" i="20" s="1"/>
  <c r="AT38" i="20"/>
  <c r="BG38" i="20" s="1"/>
  <c r="AO39" i="20"/>
  <c r="BB39" i="20" s="1"/>
  <c r="AN40" i="20"/>
  <c r="BA40" i="20" s="1"/>
  <c r="AS43" i="20"/>
  <c r="BF43" i="20" s="1"/>
  <c r="AQ43" i="20"/>
  <c r="BD43" i="20" s="1"/>
  <c r="AO43" i="20"/>
  <c r="BB43" i="20" s="1"/>
  <c r="AM43" i="20"/>
  <c r="AZ43" i="20" s="1"/>
  <c r="AL43" i="20"/>
  <c r="AY43" i="20" s="1"/>
  <c r="AK43" i="20"/>
  <c r="AX43" i="20" s="1"/>
  <c r="AJ43" i="20"/>
  <c r="AN44" i="20"/>
  <c r="BA44" i="20" s="1"/>
  <c r="AL44" i="20"/>
  <c r="AY44" i="20" s="1"/>
  <c r="AJ44" i="20"/>
  <c r="AW44" i="20" s="1"/>
  <c r="AT44" i="20"/>
  <c r="BG44" i="20" s="1"/>
  <c r="AS44" i="20"/>
  <c r="AR44" i="20"/>
  <c r="BE44" i="20" s="1"/>
  <c r="AQ44" i="20"/>
  <c r="BD44" i="20" s="1"/>
  <c r="AU45" i="20"/>
  <c r="BH45" i="20" s="1"/>
  <c r="AX46" i="20"/>
  <c r="AX48" i="20"/>
  <c r="AY49" i="20"/>
  <c r="AQ50" i="20"/>
  <c r="BD50" i="20" s="1"/>
  <c r="AK52" i="20"/>
  <c r="AX52" i="20" s="1"/>
  <c r="AY53" i="20"/>
  <c r="AN54" i="20"/>
  <c r="AW59" i="20"/>
  <c r="AK59" i="20"/>
  <c r="AX59" i="20" s="1"/>
  <c r="AU64" i="20"/>
  <c r="BH64" i="20" s="1"/>
  <c r="AJ75" i="20"/>
  <c r="AW75" i="20" s="1"/>
  <c r="AT75" i="20"/>
  <c r="BG75" i="20" s="1"/>
  <c r="AR75" i="20"/>
  <c r="BE75" i="20" s="1"/>
  <c r="AQ75" i="20"/>
  <c r="AP75" i="20"/>
  <c r="BC75" i="20" s="1"/>
  <c r="AO75" i="20"/>
  <c r="AN75" i="20"/>
  <c r="AM75" i="20"/>
  <c r="AZ75" i="20" s="1"/>
  <c r="AU75" i="20"/>
  <c r="BH75" i="20" s="1"/>
  <c r="AS75" i="20"/>
  <c r="AL75" i="20"/>
  <c r="AY75" i="20" s="1"/>
  <c r="AU26" i="20"/>
  <c r="BH26" i="20" s="1"/>
  <c r="AR29" i="20"/>
  <c r="BE29" i="20" s="1"/>
  <c r="AM30" i="20"/>
  <c r="AZ30" i="20" s="1"/>
  <c r="AT31" i="20"/>
  <c r="BG31" i="20" s="1"/>
  <c r="AQ34" i="20"/>
  <c r="BD34" i="20" s="1"/>
  <c r="AL35" i="20"/>
  <c r="AY35" i="20" s="1"/>
  <c r="AS36" i="20"/>
  <c r="BF36" i="20" s="1"/>
  <c r="AU38" i="20"/>
  <c r="BH38" i="20" s="1"/>
  <c r="AP39" i="20"/>
  <c r="BC39" i="20" s="1"/>
  <c r="AO40" i="20"/>
  <c r="BB40" i="20" s="1"/>
  <c r="BB42" i="20"/>
  <c r="AX45" i="20"/>
  <c r="AZ47" i="20"/>
  <c r="AZ50" i="20"/>
  <c r="AS50" i="20"/>
  <c r="BF50" i="20" s="1"/>
  <c r="AL52" i="20"/>
  <c r="AY52" i="20" s="1"/>
  <c r="BA54" i="20"/>
  <c r="AU54" i="20"/>
  <c r="BH54" i="20" s="1"/>
  <c r="AU72" i="20"/>
  <c r="BH72" i="20" s="1"/>
  <c r="AK75" i="20"/>
  <c r="AX75" i="20" s="1"/>
  <c r="AM23" i="20"/>
  <c r="AZ23" i="20" s="1"/>
  <c r="AJ26" i="20"/>
  <c r="AW26" i="20" s="1"/>
  <c r="AV26" i="20"/>
  <c r="AL28" i="20"/>
  <c r="AY28" i="20" s="1"/>
  <c r="AN30" i="20"/>
  <c r="BA30" i="20" s="1"/>
  <c r="AU31" i="20"/>
  <c r="BH31" i="20" s="1"/>
  <c r="AR34" i="20"/>
  <c r="BE34" i="20" s="1"/>
  <c r="AM35" i="20"/>
  <c r="AZ35" i="20" s="1"/>
  <c r="AT36" i="20"/>
  <c r="BG36" i="20" s="1"/>
  <c r="AQ40" i="20"/>
  <c r="AZ48" i="20"/>
  <c r="AU50" i="20"/>
  <c r="BH50" i="20" s="1"/>
  <c r="AZ52" i="20"/>
  <c r="AS52" i="20"/>
  <c r="BF52" i="20" s="1"/>
  <c r="BD55" i="20"/>
  <c r="BA57" i="20"/>
  <c r="BH61" i="20"/>
  <c r="AX72" i="20"/>
  <c r="AS34" i="20"/>
  <c r="BF34" i="20" s="1"/>
  <c r="AU36" i="20"/>
  <c r="BH36" i="20" s="1"/>
  <c r="AZ44" i="20"/>
  <c r="BA51" i="20"/>
  <c r="BE55" i="20"/>
  <c r="AN56" i="20"/>
  <c r="BA56" i="20" s="1"/>
  <c r="AZ59" i="20"/>
  <c r="BD60" i="20"/>
  <c r="AT61" i="20"/>
  <c r="BG61" i="20" s="1"/>
  <c r="BG82" i="20"/>
  <c r="AO23" i="20"/>
  <c r="BB23" i="20" s="1"/>
  <c r="AL26" i="20"/>
  <c r="AY26" i="20" s="1"/>
  <c r="AN28" i="20"/>
  <c r="BA28" i="20" s="1"/>
  <c r="AU29" i="20"/>
  <c r="BH29" i="20" s="1"/>
  <c r="AP30" i="20"/>
  <c r="AK31" i="20"/>
  <c r="AX31" i="20" s="1"/>
  <c r="AT34" i="20"/>
  <c r="BG34" i="20" s="1"/>
  <c r="AO35" i="20"/>
  <c r="BB35" i="20" s="1"/>
  <c r="AJ36" i="20"/>
  <c r="E39" i="20"/>
  <c r="BD40" i="20"/>
  <c r="AT40" i="20"/>
  <c r="BG40" i="20" s="1"/>
  <c r="AW41" i="20"/>
  <c r="AQ41" i="20"/>
  <c r="BD41" i="20" s="1"/>
  <c r="BA45" i="20"/>
  <c r="BB46" i="20"/>
  <c r="BC49" i="20"/>
  <c r="BC53" i="20"/>
  <c r="BD54" i="20"/>
  <c r="BC57" i="20"/>
  <c r="H58" i="20"/>
  <c r="E58" i="20"/>
  <c r="AX61" i="20"/>
  <c r="BH65" i="20"/>
  <c r="AZ72" i="20"/>
  <c r="BC80" i="20"/>
  <c r="BH82" i="20"/>
  <c r="AU34" i="20"/>
  <c r="BH34" i="20" s="1"/>
  <c r="AK36" i="20"/>
  <c r="AX36" i="20" s="1"/>
  <c r="BF42" i="20"/>
  <c r="AP58" i="20"/>
  <c r="BC58" i="20" s="1"/>
  <c r="AU63" i="20"/>
  <c r="BH63" i="20" s="1"/>
  <c r="AJ34" i="20"/>
  <c r="AW34" i="20" s="1"/>
  <c r="AY41" i="20"/>
  <c r="BC45" i="20"/>
  <c r="BE49" i="20"/>
  <c r="BD52" i="20"/>
  <c r="BF54" i="20"/>
  <c r="BH55" i="20"/>
  <c r="AX58" i="20"/>
  <c r="BG60" i="20"/>
  <c r="BA70" i="20"/>
  <c r="AT73" i="20"/>
  <c r="BG73" i="20" s="1"/>
  <c r="AR73" i="20"/>
  <c r="BE73" i="20" s="1"/>
  <c r="AP73" i="20"/>
  <c r="BC73" i="20" s="1"/>
  <c r="AO73" i="20"/>
  <c r="BB73" i="20" s="1"/>
  <c r="AN73" i="20"/>
  <c r="BA73" i="20" s="1"/>
  <c r="AM73" i="20"/>
  <c r="AZ73" i="20" s="1"/>
  <c r="AL73" i="20"/>
  <c r="AK73" i="20"/>
  <c r="AX73" i="20" s="1"/>
  <c r="AU73" i="20"/>
  <c r="BH73" i="20" s="1"/>
  <c r="AS73" i="20"/>
  <c r="BF73" i="20" s="1"/>
  <c r="AQ73" i="20"/>
  <c r="BD73" i="20" s="1"/>
  <c r="AJ73" i="20"/>
  <c r="AT41" i="20"/>
  <c r="BG41" i="20" s="1"/>
  <c r="AL45" i="20"/>
  <c r="AY45" i="20" s="1"/>
  <c r="AS46" i="20"/>
  <c r="BF46" i="20" s="1"/>
  <c r="AN47" i="20"/>
  <c r="BA47" i="20" s="1"/>
  <c r="AU48" i="20"/>
  <c r="BH48" i="20" s="1"/>
  <c r="AP49" i="20"/>
  <c r="AR51" i="20"/>
  <c r="BE51" i="20" s="1"/>
  <c r="AT53" i="20"/>
  <c r="BG53" i="20" s="1"/>
  <c r="AQ56" i="20"/>
  <c r="BD56" i="20" s="1"/>
  <c r="AS58" i="20"/>
  <c r="BF58" i="20" s="1"/>
  <c r="AN59" i="20"/>
  <c r="BA59" i="20" s="1"/>
  <c r="AU60" i="20"/>
  <c r="BH60" i="20" s="1"/>
  <c r="AP62" i="20"/>
  <c r="BC62" i="20" s="1"/>
  <c r="AN63" i="20"/>
  <c r="BA63" i="20" s="1"/>
  <c r="AS64" i="20"/>
  <c r="BF64" i="20" s="1"/>
  <c r="AL65" i="20"/>
  <c r="AY65" i="20" s="1"/>
  <c r="AJ65" i="20"/>
  <c r="AW65" i="20" s="1"/>
  <c r="AT65" i="20"/>
  <c r="BG65" i="20" s="1"/>
  <c r="AR65" i="20"/>
  <c r="BE65" i="20" s="1"/>
  <c r="AQ65" i="20"/>
  <c r="BD65" i="20" s="1"/>
  <c r="AO65" i="20"/>
  <c r="BB65" i="20" s="1"/>
  <c r="AP69" i="20"/>
  <c r="BC69" i="20" s="1"/>
  <c r="BA77" i="20"/>
  <c r="BE80" i="20"/>
  <c r="BF81" i="20"/>
  <c r="AU82" i="20"/>
  <c r="AU41" i="20"/>
  <c r="BH41" i="20" s="1"/>
  <c r="AT46" i="20"/>
  <c r="BG46" i="20" s="1"/>
  <c r="AO47" i="20"/>
  <c r="BB47" i="20" s="1"/>
  <c r="AU53" i="20"/>
  <c r="BH53" i="20" s="1"/>
  <c r="AR56" i="20"/>
  <c r="BE56" i="20" s="1"/>
  <c r="AO59" i="20"/>
  <c r="BB59" i="20" s="1"/>
  <c r="AQ62" i="20"/>
  <c r="BD62" i="20" s="1"/>
  <c r="AO63" i="20"/>
  <c r="BB63" i="20" s="1"/>
  <c r="AT64" i="20"/>
  <c r="BG64" i="20" s="1"/>
  <c r="BE67" i="20"/>
  <c r="AX69" i="20"/>
  <c r="AY73" i="20"/>
  <c r="BA76" i="20"/>
  <c r="H94" i="20"/>
  <c r="E94" i="20"/>
  <c r="H100" i="20"/>
  <c r="E100" i="20"/>
  <c r="E44" i="20"/>
  <c r="AU46" i="20"/>
  <c r="AP47" i="20"/>
  <c r="BC47" i="20" s="1"/>
  <c r="AJ53" i="20"/>
  <c r="AW53" i="20" s="1"/>
  <c r="E56" i="20"/>
  <c r="AS56" i="20"/>
  <c r="BF56" i="20" s="1"/>
  <c r="AU58" i="20"/>
  <c r="BH58" i="20" s="1"/>
  <c r="AP59" i="20"/>
  <c r="BC59" i="20" s="1"/>
  <c r="AR62" i="20"/>
  <c r="BE62" i="20" s="1"/>
  <c r="AP63" i="20"/>
  <c r="BC63" i="20" s="1"/>
  <c r="H66" i="20"/>
  <c r="H70" i="20"/>
  <c r="BA75" i="20"/>
  <c r="BC77" i="20"/>
  <c r="H81" i="20"/>
  <c r="E81" i="20"/>
  <c r="BA89" i="20"/>
  <c r="AQ94" i="20"/>
  <c r="AQ100" i="20"/>
  <c r="AK41" i="20"/>
  <c r="AX41" i="20" s="1"/>
  <c r="AO45" i="20"/>
  <c r="BB45" i="20" s="1"/>
  <c r="AJ46" i="20"/>
  <c r="AW46" i="20" s="1"/>
  <c r="AQ47" i="20"/>
  <c r="BD47" i="20" s="1"/>
  <c r="AL48" i="20"/>
  <c r="AY48" i="20" s="1"/>
  <c r="AS49" i="20"/>
  <c r="BF49" i="20" s="1"/>
  <c r="AU51" i="20"/>
  <c r="BH51" i="20" s="1"/>
  <c r="AK53" i="20"/>
  <c r="AX53" i="20" s="1"/>
  <c r="AT56" i="20"/>
  <c r="BG56" i="20" s="1"/>
  <c r="AO57" i="20"/>
  <c r="BB57" i="20" s="1"/>
  <c r="AJ58" i="20"/>
  <c r="AW58" i="20" s="1"/>
  <c r="AQ59" i="20"/>
  <c r="BD59" i="20" s="1"/>
  <c r="AL60" i="20"/>
  <c r="AY60" i="20" s="1"/>
  <c r="AS62" i="20"/>
  <c r="BF62" i="20" s="1"/>
  <c r="AQ63" i="20"/>
  <c r="BD63" i="20" s="1"/>
  <c r="AN65" i="20"/>
  <c r="BA65" i="20" s="1"/>
  <c r="AS66" i="20"/>
  <c r="BF66" i="20" s="1"/>
  <c r="AQ66" i="20"/>
  <c r="BD66" i="20" s="1"/>
  <c r="AO66" i="20"/>
  <c r="BB66" i="20" s="1"/>
  <c r="AM66" i="20"/>
  <c r="AZ66" i="20" s="1"/>
  <c r="AL66" i="20"/>
  <c r="AY66" i="20" s="1"/>
  <c r="AJ66" i="20"/>
  <c r="AW66" i="20" s="1"/>
  <c r="AZ69" i="20"/>
  <c r="AU70" i="20"/>
  <c r="BH70" i="20" s="1"/>
  <c r="BB75" i="20"/>
  <c r="H80" i="20"/>
  <c r="AP81" i="20"/>
  <c r="BC81" i="20" s="1"/>
  <c r="AZ82" i="20"/>
  <c r="AZ99" i="20"/>
  <c r="AU56" i="20"/>
  <c r="BH56" i="20" s="1"/>
  <c r="AR59" i="20"/>
  <c r="BE59" i="20" s="1"/>
  <c r="AT62" i="20"/>
  <c r="BG62" i="20" s="1"/>
  <c r="AS63" i="20"/>
  <c r="BF63" i="20" s="1"/>
  <c r="H67" i="20"/>
  <c r="E67" i="20"/>
  <c r="BH67" i="20"/>
  <c r="BE68" i="20"/>
  <c r="AU80" i="20"/>
  <c r="BH80" i="20" s="1"/>
  <c r="BC83" i="20"/>
  <c r="AM41" i="20"/>
  <c r="AZ41" i="20" s="1"/>
  <c r="AL46" i="20"/>
  <c r="AY46" i="20" s="1"/>
  <c r="AS47" i="20"/>
  <c r="BF47" i="20" s="1"/>
  <c r="AU49" i="20"/>
  <c r="BH49" i="20" s="1"/>
  <c r="AM53" i="20"/>
  <c r="AZ53" i="20" s="1"/>
  <c r="AJ56" i="20"/>
  <c r="AW56" i="20" s="1"/>
  <c r="AQ57" i="20"/>
  <c r="BD57" i="20" s="1"/>
  <c r="AL58" i="20"/>
  <c r="AY58" i="20" s="1"/>
  <c r="AS59" i="20"/>
  <c r="BF59" i="20" s="1"/>
  <c r="AN60" i="20"/>
  <c r="BA60" i="20" s="1"/>
  <c r="AR61" i="20"/>
  <c r="BE61" i="20" s="1"/>
  <c r="AS65" i="20"/>
  <c r="BF65" i="20" s="1"/>
  <c r="AN66" i="20"/>
  <c r="AN67" i="20"/>
  <c r="BA67" i="20" s="1"/>
  <c r="AL67" i="20"/>
  <c r="AY67" i="20" s="1"/>
  <c r="AJ67" i="20"/>
  <c r="AW67" i="20" s="1"/>
  <c r="AT67" i="20"/>
  <c r="BG67" i="20" s="1"/>
  <c r="AS67" i="20"/>
  <c r="BF67" i="20" s="1"/>
  <c r="AQ67" i="20"/>
  <c r="BD67" i="20" s="1"/>
  <c r="BD72" i="20"/>
  <c r="BD75" i="20"/>
  <c r="AN79" i="20"/>
  <c r="BA79" i="20" s="1"/>
  <c r="AX80" i="20"/>
  <c r="H85" i="20"/>
  <c r="E85" i="20"/>
  <c r="BF88" i="20"/>
  <c r="AQ64" i="20"/>
  <c r="BD64" i="20" s="1"/>
  <c r="AO64" i="20"/>
  <c r="BB64" i="20" s="1"/>
  <c r="AM64" i="20"/>
  <c r="AZ64" i="20" s="1"/>
  <c r="AJ64" i="20"/>
  <c r="AW64" i="20" s="1"/>
  <c r="AX67" i="20"/>
  <c r="AZ70" i="20"/>
  <c r="BD74" i="20"/>
  <c r="BF76" i="20"/>
  <c r="AX79" i="20"/>
  <c r="AY80" i="20"/>
  <c r="AZ81" i="20"/>
  <c r="BC82" i="20"/>
  <c r="AL85" i="20"/>
  <c r="AY85" i="20" s="1"/>
  <c r="AK85" i="20"/>
  <c r="AX85" i="20" s="1"/>
  <c r="AT85" i="20"/>
  <c r="BG85" i="20" s="1"/>
  <c r="AS85" i="20"/>
  <c r="BF85" i="20" s="1"/>
  <c r="AP85" i="20"/>
  <c r="BC85" i="20" s="1"/>
  <c r="AO85" i="20"/>
  <c r="BB85" i="20" s="1"/>
  <c r="AU85" i="20"/>
  <c r="BH85" i="20" s="1"/>
  <c r="AR85" i="20"/>
  <c r="BE85" i="20" s="1"/>
  <c r="AQ85" i="20"/>
  <c r="BD85" i="20" s="1"/>
  <c r="AN85" i="20"/>
  <c r="AM85" i="20"/>
  <c r="AZ85" i="20" s="1"/>
  <c r="AJ85" i="20"/>
  <c r="AW85" i="20" s="1"/>
  <c r="AR91" i="20"/>
  <c r="BE91" i="20" s="1"/>
  <c r="AU47" i="20"/>
  <c r="BH47" i="20" s="1"/>
  <c r="AL56" i="20"/>
  <c r="E57" i="20"/>
  <c r="AU59" i="20"/>
  <c r="BH59" i="20" s="1"/>
  <c r="AW62" i="20"/>
  <c r="AM62" i="20"/>
  <c r="AZ62" i="20" s="1"/>
  <c r="AK62" i="20"/>
  <c r="AX62" i="20" s="1"/>
  <c r="AT63" i="20"/>
  <c r="BG63" i="20" s="1"/>
  <c r="AR63" i="20"/>
  <c r="BE63" i="20" s="1"/>
  <c r="AK64" i="20"/>
  <c r="AX64" i="20" s="1"/>
  <c r="BA66" i="20"/>
  <c r="H68" i="20"/>
  <c r="BE74" i="20"/>
  <c r="BF75" i="20"/>
  <c r="BH77" i="20"/>
  <c r="AS78" i="20"/>
  <c r="BF78" i="20" s="1"/>
  <c r="AQ78" i="20"/>
  <c r="BD78" i="20" s="1"/>
  <c r="AO78" i="20"/>
  <c r="BB78" i="20" s="1"/>
  <c r="AN78" i="20"/>
  <c r="BA78" i="20" s="1"/>
  <c r="AM78" i="20"/>
  <c r="AZ78" i="20" s="1"/>
  <c r="AL78" i="20"/>
  <c r="AK78" i="20"/>
  <c r="AX78" i="20" s="1"/>
  <c r="AJ78" i="20"/>
  <c r="AW78" i="20" s="1"/>
  <c r="AZ80" i="20"/>
  <c r="BA81" i="20"/>
  <c r="H97" i="20"/>
  <c r="E97" i="20"/>
  <c r="H103" i="20"/>
  <c r="E103" i="20"/>
  <c r="AL64" i="20"/>
  <c r="AU68" i="20"/>
  <c r="BH68" i="20" s="1"/>
  <c r="BB70" i="20"/>
  <c r="AW71" i="20"/>
  <c r="AR71" i="20"/>
  <c r="BE71" i="20" s="1"/>
  <c r="BG72" i="20"/>
  <c r="AL77" i="20"/>
  <c r="AY77" i="20" s="1"/>
  <c r="AJ77" i="20"/>
  <c r="AW77" i="20" s="1"/>
  <c r="AT77" i="20"/>
  <c r="BG77" i="20" s="1"/>
  <c r="AS77" i="20"/>
  <c r="BF77" i="20" s="1"/>
  <c r="AR77" i="20"/>
  <c r="BE77" i="20" s="1"/>
  <c r="AQ77" i="20"/>
  <c r="BD77" i="20" s="1"/>
  <c r="AP77" i="20"/>
  <c r="AO77" i="20"/>
  <c r="BB77" i="20" s="1"/>
  <c r="BA80" i="20"/>
  <c r="BE82" i="20"/>
  <c r="BG83" i="20"/>
  <c r="AQ97" i="20"/>
  <c r="BD97" i="20" s="1"/>
  <c r="AQ103" i="20"/>
  <c r="BD103" i="20" s="1"/>
  <c r="AM61" i="20"/>
  <c r="AZ61" i="20" s="1"/>
  <c r="AY62" i="20"/>
  <c r="AL62" i="20"/>
  <c r="AK63" i="20"/>
  <c r="AN64" i="20"/>
  <c r="BA64" i="20" s="1"/>
  <c r="BC66" i="20"/>
  <c r="AU66" i="20"/>
  <c r="BH66" i="20" s="1"/>
  <c r="AX68" i="20"/>
  <c r="BC70" i="20"/>
  <c r="BG74" i="20"/>
  <c r="AW76" i="20"/>
  <c r="AQ76" i="20"/>
  <c r="BD76" i="20" s="1"/>
  <c r="AK77" i="20"/>
  <c r="AX77" i="20" s="1"/>
  <c r="AY78" i="20"/>
  <c r="AR78" i="20"/>
  <c r="BE78" i="20" s="1"/>
  <c r="AZ102" i="20"/>
  <c r="AU71" i="20"/>
  <c r="BH71" i="20" s="1"/>
  <c r="AT76" i="20"/>
  <c r="BG76" i="20" s="1"/>
  <c r="AQ79" i="20"/>
  <c r="BD79" i="20" s="1"/>
  <c r="AR83" i="20"/>
  <c r="BE83" i="20" s="1"/>
  <c r="AQ83" i="20"/>
  <c r="BD83" i="20" s="1"/>
  <c r="AM83" i="20"/>
  <c r="AZ83" i="20" s="1"/>
  <c r="AO84" i="20"/>
  <c r="BB84" i="20" s="1"/>
  <c r="BG87" i="20"/>
  <c r="AY91" i="20"/>
  <c r="BF92" i="20"/>
  <c r="AU76" i="20"/>
  <c r="BH76" i="20" s="1"/>
  <c r="AR84" i="20"/>
  <c r="BE84" i="20" s="1"/>
  <c r="BH86" i="20"/>
  <c r="BH87" i="20"/>
  <c r="AU88" i="20"/>
  <c r="BH88" i="20" s="1"/>
  <c r="BG101" i="20"/>
  <c r="AU69" i="20"/>
  <c r="AK71" i="20"/>
  <c r="AX71" i="20" s="1"/>
  <c r="AJ76" i="20"/>
  <c r="E79" i="20"/>
  <c r="AS79" i="20"/>
  <c r="BF79" i="20" s="1"/>
  <c r="AU81" i="20"/>
  <c r="BH81" i="20" s="1"/>
  <c r="AY83" i="20"/>
  <c r="AK83" i="20"/>
  <c r="AX83" i="20" s="1"/>
  <c r="AS84" i="20"/>
  <c r="BF84" i="20" s="1"/>
  <c r="AT86" i="20"/>
  <c r="BG86" i="20" s="1"/>
  <c r="AS86" i="20"/>
  <c r="BF86" i="20" s="1"/>
  <c r="AR86" i="20"/>
  <c r="BE86" i="20" s="1"/>
  <c r="AO86" i="20"/>
  <c r="BB86" i="20" s="1"/>
  <c r="AN86" i="20"/>
  <c r="AL86" i="20"/>
  <c r="AY86" i="20" s="1"/>
  <c r="AK86" i="20"/>
  <c r="AX86" i="20" s="1"/>
  <c r="AJ86" i="20"/>
  <c r="AW86" i="20" s="1"/>
  <c r="AN87" i="20"/>
  <c r="BA87" i="20" s="1"/>
  <c r="AX88" i="20"/>
  <c r="BD105" i="20"/>
  <c r="AO68" i="20"/>
  <c r="BB68" i="20" s="1"/>
  <c r="AJ69" i="20"/>
  <c r="AW69" i="20" s="1"/>
  <c r="AL71" i="20"/>
  <c r="AY71" i="20" s="1"/>
  <c r="AU74" i="20"/>
  <c r="BH74" i="20" s="1"/>
  <c r="AK76" i="20"/>
  <c r="AX76" i="20" s="1"/>
  <c r="AT79" i="20"/>
  <c r="BG79" i="20" s="1"/>
  <c r="AJ81" i="20"/>
  <c r="AW81" i="20" s="1"/>
  <c r="AL83" i="20"/>
  <c r="BA85" i="20"/>
  <c r="AM86" i="20"/>
  <c r="AZ86" i="20" s="1"/>
  <c r="BE89" i="20"/>
  <c r="AL90" i="20"/>
  <c r="AY90" i="20" s="1"/>
  <c r="AM92" i="20"/>
  <c r="AZ92" i="20" s="1"/>
  <c r="AM95" i="20"/>
  <c r="AZ95" i="20" s="1"/>
  <c r="AM98" i="20"/>
  <c r="AZ98" i="20" s="1"/>
  <c r="AM101" i="20"/>
  <c r="AZ101" i="20" s="1"/>
  <c r="BA103" i="20"/>
  <c r="AM104" i="20"/>
  <c r="AZ104" i="20" s="1"/>
  <c r="BE105" i="20"/>
  <c r="AL76" i="20"/>
  <c r="AY76" i="20" s="1"/>
  <c r="AU79" i="20"/>
  <c r="BH79" i="20" s="1"/>
  <c r="AY87" i="20"/>
  <c r="BC91" i="20"/>
  <c r="AX92" i="20"/>
  <c r="BF96" i="20"/>
  <c r="AQ68" i="20"/>
  <c r="BD68" i="20" s="1"/>
  <c r="AL69" i="20"/>
  <c r="AY69" i="20" s="1"/>
  <c r="AS70" i="20"/>
  <c r="BF70" i="20" s="1"/>
  <c r="AN71" i="20"/>
  <c r="BA71" i="20" s="1"/>
  <c r="AK74" i="20"/>
  <c r="AX74" i="20" s="1"/>
  <c r="AM76" i="20"/>
  <c r="AZ76" i="20" s="1"/>
  <c r="AJ79" i="20"/>
  <c r="AW79" i="20" s="1"/>
  <c r="AQ80" i="20"/>
  <c r="BD80" i="20" s="1"/>
  <c r="AL81" i="20"/>
  <c r="AY81" i="20" s="1"/>
  <c r="AO83" i="20"/>
  <c r="BB83" i="20" s="1"/>
  <c r="AQ86" i="20"/>
  <c r="BD86" i="20" s="1"/>
  <c r="AZ87" i="20"/>
  <c r="BG84" i="20"/>
  <c r="BA86" i="20"/>
  <c r="BB88" i="20"/>
  <c r="H89" i="20"/>
  <c r="E89" i="20"/>
  <c r="AZ90" i="20"/>
  <c r="BD94" i="20"/>
  <c r="BH96" i="20"/>
  <c r="BD100" i="20"/>
  <c r="BH102" i="20"/>
  <c r="BH105" i="20"/>
  <c r="AS68" i="20"/>
  <c r="BF68" i="20" s="1"/>
  <c r="AN69" i="20"/>
  <c r="BA69" i="20" s="1"/>
  <c r="AP71" i="20"/>
  <c r="BC71" i="20" s="1"/>
  <c r="AM74" i="20"/>
  <c r="AZ74" i="20" s="1"/>
  <c r="AO76" i="20"/>
  <c r="BB76" i="20" s="1"/>
  <c r="AL79" i="20"/>
  <c r="AY79" i="20" s="1"/>
  <c r="AS80" i="20"/>
  <c r="BF80" i="20" s="1"/>
  <c r="AN81" i="20"/>
  <c r="AS83" i="20"/>
  <c r="BF83" i="20" s="1"/>
  <c r="E84" i="20"/>
  <c r="BC88" i="20"/>
  <c r="AW89" i="20"/>
  <c r="AQ89" i="20"/>
  <c r="BD89" i="20" s="1"/>
  <c r="BA90" i="20"/>
  <c r="AU93" i="20"/>
  <c r="BH93" i="20" s="1"/>
  <c r="AU96" i="20"/>
  <c r="AU99" i="20"/>
  <c r="BH99" i="20" s="1"/>
  <c r="AU102" i="20"/>
  <c r="AU105" i="20"/>
  <c r="AQ84" i="20"/>
  <c r="BD84" i="20" s="1"/>
  <c r="AP84" i="20"/>
  <c r="BC84" i="20" s="1"/>
  <c r="AM84" i="20"/>
  <c r="AZ84" i="20" s="1"/>
  <c r="AL84" i="20"/>
  <c r="AY84" i="20" s="1"/>
  <c r="AU84" i="20"/>
  <c r="BH84" i="20" s="1"/>
  <c r="AT84" i="20"/>
  <c r="BC87" i="20"/>
  <c r="BG91" i="20"/>
  <c r="BB92" i="20"/>
  <c r="BF94" i="20"/>
  <c r="AX96" i="20"/>
  <c r="AX102" i="20"/>
  <c r="BF103" i="20"/>
  <c r="AU83" i="20"/>
  <c r="BH83" i="20" s="1"/>
  <c r="AX84" i="20"/>
  <c r="AJ84" i="20"/>
  <c r="AW84" i="20" s="1"/>
  <c r="BD87" i="20"/>
  <c r="BC95" i="20"/>
  <c r="AY96" i="20"/>
  <c r="BG97" i="20"/>
  <c r="BC98" i="20"/>
  <c r="AY99" i="20"/>
  <c r="BC104" i="20"/>
  <c r="AQ87" i="20"/>
  <c r="AL88" i="20"/>
  <c r="AY88" i="20" s="1"/>
  <c r="AS89" i="20"/>
  <c r="BF89" i="20" s="1"/>
  <c r="AN90" i="20"/>
  <c r="AU91" i="20"/>
  <c r="BH91" i="20" s="1"/>
  <c r="AP92" i="20"/>
  <c r="BC92" i="20" s="1"/>
  <c r="AK93" i="20"/>
  <c r="AX93" i="20" s="1"/>
  <c r="AS94" i="20"/>
  <c r="AO95" i="20"/>
  <c r="BB95" i="20" s="1"/>
  <c r="AK96" i="20"/>
  <c r="AS97" i="20"/>
  <c r="BF97" i="20" s="1"/>
  <c r="AO98" i="20"/>
  <c r="BB98" i="20" s="1"/>
  <c r="AK99" i="20"/>
  <c r="AX99" i="20" s="1"/>
  <c r="AS100" i="20"/>
  <c r="BF100" i="20" s="1"/>
  <c r="AO101" i="20"/>
  <c r="BB101" i="20" s="1"/>
  <c r="AK102" i="20"/>
  <c r="AS103" i="20"/>
  <c r="AO104" i="20"/>
  <c r="BB104" i="20" s="1"/>
  <c r="AK105" i="20"/>
  <c r="AX105" i="20" s="1"/>
  <c r="AR87" i="20"/>
  <c r="BE87" i="20" s="1"/>
  <c r="AM88" i="20"/>
  <c r="AZ88" i="20" s="1"/>
  <c r="AT89" i="20"/>
  <c r="BG89" i="20" s="1"/>
  <c r="AO90" i="20"/>
  <c r="BB90" i="20" s="1"/>
  <c r="AJ91" i="20"/>
  <c r="AW91" i="20" s="1"/>
  <c r="AQ92" i="20"/>
  <c r="BD92" i="20" s="1"/>
  <c r="AL93" i="20"/>
  <c r="AY93" i="20" s="1"/>
  <c r="AT94" i="20"/>
  <c r="BG94" i="20" s="1"/>
  <c r="AP95" i="20"/>
  <c r="AL96" i="20"/>
  <c r="AT97" i="20"/>
  <c r="AP98" i="20"/>
  <c r="AL99" i="20"/>
  <c r="AT100" i="20"/>
  <c r="BG100" i="20" s="1"/>
  <c r="AP101" i="20"/>
  <c r="BC101" i="20" s="1"/>
  <c r="AL102" i="20"/>
  <c r="AY102" i="20" s="1"/>
  <c r="AT103" i="20"/>
  <c r="BG103" i="20" s="1"/>
  <c r="AP104" i="20"/>
  <c r="AL105" i="20"/>
  <c r="AY105" i="20" s="1"/>
  <c r="AU89" i="20"/>
  <c r="BH89" i="20" s="1"/>
  <c r="AP90" i="20"/>
  <c r="BC90" i="20" s="1"/>
  <c r="AU94" i="20"/>
  <c r="BH94" i="20" s="1"/>
  <c r="AQ95" i="20"/>
  <c r="BD95" i="20" s="1"/>
  <c r="AU97" i="20"/>
  <c r="BH97" i="20" s="1"/>
  <c r="AQ98" i="20"/>
  <c r="BD98" i="20" s="1"/>
  <c r="AU100" i="20"/>
  <c r="BH100" i="20" s="1"/>
  <c r="AQ101" i="20"/>
  <c r="BD101" i="20" s="1"/>
  <c r="AU103" i="20"/>
  <c r="BH103" i="20" s="1"/>
  <c r="AQ104" i="20"/>
  <c r="BD104" i="20" s="1"/>
  <c r="AM105" i="20"/>
  <c r="AZ105" i="20" s="1"/>
  <c r="AU87" i="20"/>
  <c r="AP88" i="20"/>
  <c r="AK89" i="20"/>
  <c r="AX89" i="20" s="1"/>
  <c r="AR90" i="20"/>
  <c r="BE90" i="20" s="1"/>
  <c r="AM91" i="20"/>
  <c r="AZ91" i="20" s="1"/>
  <c r="AT92" i="20"/>
  <c r="BG92" i="20" s="1"/>
  <c r="AO93" i="20"/>
  <c r="BB93" i="20" s="1"/>
  <c r="AK94" i="20"/>
  <c r="AX94" i="20" s="1"/>
  <c r="E95" i="20"/>
  <c r="AS95" i="20"/>
  <c r="BF95" i="20" s="1"/>
  <c r="AO96" i="20"/>
  <c r="BB96" i="20" s="1"/>
  <c r="AK97" i="20"/>
  <c r="AX97" i="20" s="1"/>
  <c r="E98" i="20"/>
  <c r="AS98" i="20"/>
  <c r="BF98" i="20" s="1"/>
  <c r="AO99" i="20"/>
  <c r="BB99" i="20" s="1"/>
  <c r="AK100" i="20"/>
  <c r="AX100" i="20" s="1"/>
  <c r="E101" i="20"/>
  <c r="AS101" i="20"/>
  <c r="BF101" i="20" s="1"/>
  <c r="AO102" i="20"/>
  <c r="BB102" i="20" s="1"/>
  <c r="AK103" i="20"/>
  <c r="AX103" i="20" s="1"/>
  <c r="E104" i="20"/>
  <c r="AS104" i="20"/>
  <c r="BF104" i="20" s="1"/>
  <c r="AO105" i="20"/>
  <c r="BB105" i="20" s="1"/>
  <c r="AJ87" i="20"/>
  <c r="AW87" i="20" s="1"/>
  <c r="AQ88" i="20"/>
  <c r="BD88" i="20" s="1"/>
  <c r="AL89" i="20"/>
  <c r="AY89" i="20" s="1"/>
  <c r="AS90" i="20"/>
  <c r="BF90" i="20" s="1"/>
  <c r="AN91" i="20"/>
  <c r="BA91" i="20" s="1"/>
  <c r="AU92" i="20"/>
  <c r="BH92" i="20" s="1"/>
  <c r="AP93" i="20"/>
  <c r="BC93" i="20" s="1"/>
  <c r="AL94" i="20"/>
  <c r="AY94" i="20" s="1"/>
  <c r="AT95" i="20"/>
  <c r="BG95" i="20" s="1"/>
  <c r="AP96" i="20"/>
  <c r="BC96" i="20" s="1"/>
  <c r="AL97" i="20"/>
  <c r="AY97" i="20" s="1"/>
  <c r="AT98" i="20"/>
  <c r="BG98" i="20" s="1"/>
  <c r="AP99" i="20"/>
  <c r="BC99" i="20" s="1"/>
  <c r="AL100" i="20"/>
  <c r="AY100" i="20" s="1"/>
  <c r="AT101" i="20"/>
  <c r="AP102" i="20"/>
  <c r="BC102" i="20" s="1"/>
  <c r="AL103" i="20"/>
  <c r="AY103" i="20" s="1"/>
  <c r="AT104" i="20"/>
  <c r="BG104" i="20" s="1"/>
  <c r="AP105" i="20"/>
  <c r="BC105" i="20" s="1"/>
  <c r="AT90" i="20"/>
  <c r="BG90" i="20" s="1"/>
  <c r="AU95" i="20"/>
  <c r="BH95" i="20" s="1"/>
  <c r="AU98" i="20"/>
  <c r="BH98" i="20" s="1"/>
  <c r="AU101" i="20"/>
  <c r="BH101" i="20" s="1"/>
  <c r="AU104" i="20"/>
  <c r="BH104" i="20" s="1"/>
  <c r="AQ105" i="20"/>
  <c r="AU90" i="20"/>
  <c r="BH90" i="20" s="1"/>
  <c r="AR105" i="20"/>
  <c r="AM87" i="20"/>
  <c r="AT88" i="20"/>
  <c r="BG88" i="20" s="1"/>
  <c r="AO89" i="20"/>
  <c r="BB89" i="20" s="1"/>
  <c r="AJ90" i="20"/>
  <c r="AQ91" i="20"/>
  <c r="BD91" i="20" s="1"/>
  <c r="AL92" i="20"/>
  <c r="AY92" i="20" s="1"/>
  <c r="E93" i="20"/>
  <c r="AS93" i="20"/>
  <c r="BF93" i="20" s="1"/>
  <c r="AO94" i="20"/>
  <c r="BB94" i="20" s="1"/>
  <c r="AK95" i="20"/>
  <c r="AX95" i="20" s="1"/>
  <c r="E96" i="20"/>
  <c r="AS96" i="20"/>
  <c r="AO97" i="20"/>
  <c r="BB97" i="20" s="1"/>
  <c r="AK98" i="20"/>
  <c r="AX98" i="20" s="1"/>
  <c r="E99" i="20"/>
  <c r="AS99" i="20"/>
  <c r="BF99" i="20" s="1"/>
  <c r="AO100" i="20"/>
  <c r="BB100" i="20" s="1"/>
  <c r="AK101" i="20"/>
  <c r="AX101" i="20" s="1"/>
  <c r="E102" i="20"/>
  <c r="AS102" i="20"/>
  <c r="BF102" i="20" s="1"/>
  <c r="AO103" i="20"/>
  <c r="BB103" i="20" s="1"/>
  <c r="AK104" i="20"/>
  <c r="AX104" i="20" s="1"/>
  <c r="E105" i="20"/>
  <c r="AS105" i="20"/>
  <c r="BF105" i="20" s="1"/>
  <c r="AP89" i="20"/>
  <c r="BC89" i="20" s="1"/>
  <c r="AK90" i="20"/>
  <c r="AX90" i="20" s="1"/>
  <c r="AT93" i="20"/>
  <c r="BG93" i="20" s="1"/>
  <c r="AP94" i="20"/>
  <c r="BC94" i="20" s="1"/>
  <c r="AL95" i="20"/>
  <c r="AY95" i="20" s="1"/>
  <c r="AT96" i="20"/>
  <c r="BG96" i="20" s="1"/>
  <c r="AP97" i="20"/>
  <c r="BC97" i="20" s="1"/>
  <c r="AL98" i="20"/>
  <c r="AY98" i="20" s="1"/>
  <c r="AT99" i="20"/>
  <c r="BG99" i="20" s="1"/>
  <c r="AP100" i="20"/>
  <c r="BC100" i="20" s="1"/>
  <c r="AL101" i="20"/>
  <c r="AY101" i="20" s="1"/>
  <c r="AT102" i="20"/>
  <c r="BG102" i="20" s="1"/>
  <c r="AP103" i="20"/>
  <c r="BC103" i="20" s="1"/>
  <c r="AL104" i="20"/>
  <c r="AY104" i="20" s="1"/>
  <c r="AT105" i="20"/>
  <c r="BG105" i="20" s="1"/>
  <c r="AV86" i="20" l="1"/>
  <c r="AV78" i="20"/>
  <c r="AV24" i="20"/>
  <c r="AV37" i="20"/>
  <c r="AV39" i="20"/>
  <c r="AV90" i="20"/>
  <c r="AV32" i="20"/>
  <c r="AV76" i="20"/>
  <c r="AV30" i="20"/>
  <c r="AV75" i="20"/>
  <c r="AV40" i="20"/>
  <c r="AV58" i="20"/>
  <c r="AV81" i="20"/>
  <c r="AV53" i="20"/>
  <c r="AV64" i="20"/>
  <c r="AV63" i="20"/>
  <c r="AV73" i="20"/>
  <c r="AV54" i="20"/>
  <c r="AY39" i="20"/>
  <c r="AV14" i="20"/>
  <c r="AV61" i="20"/>
  <c r="AV13" i="20"/>
  <c r="AV22" i="20"/>
  <c r="AV84" i="20"/>
  <c r="AV56" i="20"/>
  <c r="AY56" i="20"/>
  <c r="AV36" i="20"/>
  <c r="AV43" i="20"/>
  <c r="E109" i="20"/>
  <c r="D83" i="19"/>
  <c r="J115" i="20"/>
  <c r="AH115" i="20"/>
  <c r="P115" i="20"/>
  <c r="AB115" i="20"/>
  <c r="R115" i="20"/>
  <c r="N115" i="20"/>
  <c r="E112" i="20"/>
  <c r="AV80" i="20"/>
  <c r="AW80" i="20"/>
  <c r="AV25" i="20"/>
  <c r="AN107" i="20"/>
  <c r="AN106" i="20"/>
  <c r="AV17" i="20"/>
  <c r="AV87" i="20"/>
  <c r="AV35" i="20"/>
  <c r="AV77" i="20"/>
  <c r="AZ28" i="20"/>
  <c r="AW36" i="20"/>
  <c r="AW57" i="20"/>
  <c r="AV57" i="20"/>
  <c r="AV88" i="20"/>
  <c r="AW88" i="20"/>
  <c r="BC30" i="20"/>
  <c r="AV69" i="20"/>
  <c r="AF116" i="20"/>
  <c r="AF109" i="20"/>
  <c r="AW70" i="20"/>
  <c r="AV70" i="20"/>
  <c r="AY16" i="20"/>
  <c r="AY107" i="20" s="1"/>
  <c r="AV50" i="20"/>
  <c r="AV46" i="20"/>
  <c r="AX63" i="20"/>
  <c r="AW54" i="20"/>
  <c r="AV10" i="20"/>
  <c r="AV42" i="20"/>
  <c r="AW33" i="20"/>
  <c r="AV33" i="20"/>
  <c r="AV59" i="20"/>
  <c r="X116" i="20"/>
  <c r="X115" i="20"/>
  <c r="X109" i="20"/>
  <c r="E113" i="20"/>
  <c r="AS106" i="20"/>
  <c r="AS107" i="20"/>
  <c r="BF7" i="20"/>
  <c r="AW37" i="20"/>
  <c r="AD116" i="20"/>
  <c r="AD109" i="20"/>
  <c r="AV79" i="20"/>
  <c r="AW73" i="20"/>
  <c r="AV65" i="20"/>
  <c r="BB58" i="20"/>
  <c r="BB107" i="20" s="1"/>
  <c r="AV11" i="20"/>
  <c r="BC107" i="20"/>
  <c r="BC106" i="20"/>
  <c r="AW45" i="20"/>
  <c r="AV45" i="20"/>
  <c r="AV62" i="20"/>
  <c r="R109" i="20"/>
  <c r="R112" i="20"/>
  <c r="R116" i="20"/>
  <c r="BB106" i="20"/>
  <c r="AM107" i="20"/>
  <c r="AM106" i="20"/>
  <c r="AZ7" i="20"/>
  <c r="AV19" i="20"/>
  <c r="AD115" i="20"/>
  <c r="AV67" i="20"/>
  <c r="AW43" i="20"/>
  <c r="AV21" i="20"/>
  <c r="Z116" i="20"/>
  <c r="Z115" i="20"/>
  <c r="Z109" i="20"/>
  <c r="Z112" i="20" s="1"/>
  <c r="AW38" i="20"/>
  <c r="AV38" i="20"/>
  <c r="T116" i="20"/>
  <c r="T109" i="20"/>
  <c r="T115" i="20"/>
  <c r="AO107" i="20"/>
  <c r="AO106" i="20"/>
  <c r="AW14" i="20"/>
  <c r="AV44" i="20"/>
  <c r="AW18" i="20"/>
  <c r="AV18" i="20"/>
  <c r="AV29" i="20"/>
  <c r="AV72" i="20"/>
  <c r="AW68" i="20"/>
  <c r="AV68" i="20"/>
  <c r="AP107" i="20"/>
  <c r="AP106" i="20"/>
  <c r="AW49" i="20"/>
  <c r="AV49" i="20"/>
  <c r="AF115" i="20"/>
  <c r="AV83" i="20"/>
  <c r="AV66" i="20"/>
  <c r="AW72" i="20"/>
  <c r="AV31" i="20"/>
  <c r="AV71" i="20"/>
  <c r="BA7" i="20"/>
  <c r="AV34" i="20"/>
  <c r="AV8" i="20"/>
  <c r="AU107" i="20"/>
  <c r="AU106" i="20"/>
  <c r="BH7" i="20"/>
  <c r="AQ107" i="20"/>
  <c r="AQ106" i="20"/>
  <c r="AZ13" i="20"/>
  <c r="AX107" i="20"/>
  <c r="AX106" i="20"/>
  <c r="AY64" i="20"/>
  <c r="AW50" i="20"/>
  <c r="BD107" i="20"/>
  <c r="BD106" i="20"/>
  <c r="AV41" i="20"/>
  <c r="V116" i="20"/>
  <c r="V115" i="20"/>
  <c r="V109" i="20"/>
  <c r="AV15" i="20"/>
  <c r="AW15" i="20"/>
  <c r="AR106" i="20"/>
  <c r="AR107" i="20"/>
  <c r="BE7" i="20"/>
  <c r="N116" i="20"/>
  <c r="N109" i="20"/>
  <c r="N112" i="20" s="1"/>
  <c r="AK106" i="20"/>
  <c r="AV91" i="20"/>
  <c r="AV55" i="20"/>
  <c r="AW48" i="20"/>
  <c r="AV48" i="20"/>
  <c r="AV74" i="20"/>
  <c r="AW92" i="20"/>
  <c r="AV92" i="20"/>
  <c r="AT107" i="20"/>
  <c r="AT106" i="20"/>
  <c r="BG7" i="20"/>
  <c r="AK107" i="20"/>
  <c r="AW90" i="20"/>
  <c r="AV23" i="20"/>
  <c r="AW27" i="20"/>
  <c r="AV27" i="20"/>
  <c r="AV9" i="20"/>
  <c r="AW29" i="20"/>
  <c r="AB116" i="20"/>
  <c r="AB109" i="20"/>
  <c r="AW60" i="20"/>
  <c r="AV60" i="20"/>
  <c r="AW82" i="20"/>
  <c r="AV82" i="20"/>
  <c r="AV7" i="20"/>
  <c r="AL107" i="20"/>
  <c r="AL106" i="20"/>
  <c r="AH116" i="20"/>
  <c r="AH109" i="20"/>
  <c r="AH112" i="20" s="1"/>
  <c r="AJ107" i="20"/>
  <c r="AJ106" i="20"/>
  <c r="AV85" i="20"/>
  <c r="AV52" i="20"/>
  <c r="AW20" i="20"/>
  <c r="AV20" i="20"/>
  <c r="AV47" i="20"/>
  <c r="AV51" i="20"/>
  <c r="AV89" i="20"/>
  <c r="J116" i="20"/>
  <c r="J109" i="20"/>
  <c r="J112" i="20"/>
  <c r="P116" i="20"/>
  <c r="P109" i="20"/>
  <c r="P112" i="20" s="1"/>
  <c r="L116" i="20"/>
  <c r="L115" i="20"/>
  <c r="L109" i="20"/>
  <c r="L112" i="20"/>
  <c r="AW107" i="20" l="1"/>
  <c r="V111" i="20"/>
  <c r="V114" i="20" s="1"/>
  <c r="V110" i="20"/>
  <c r="V113" i="20" s="1"/>
  <c r="BB116" i="20"/>
  <c r="BB109" i="20"/>
  <c r="BB115" i="20"/>
  <c r="BG107" i="20"/>
  <c r="BG106" i="20"/>
  <c r="AN116" i="20"/>
  <c r="AN109" i="20"/>
  <c r="AN115" i="20"/>
  <c r="AX116" i="20"/>
  <c r="AX109" i="20"/>
  <c r="AX112" i="20" s="1"/>
  <c r="AX115" i="20"/>
  <c r="AF111" i="20"/>
  <c r="AF114" i="20" s="1"/>
  <c r="AF110" i="20"/>
  <c r="AF113" i="20" s="1"/>
  <c r="AO116" i="20"/>
  <c r="AO109" i="20"/>
  <c r="AO115" i="20"/>
  <c r="AQ116" i="20"/>
  <c r="AQ115" i="20"/>
  <c r="AQ109" i="20"/>
  <c r="AS116" i="20"/>
  <c r="AS109" i="20"/>
  <c r="AS115" i="20"/>
  <c r="AJ116" i="20"/>
  <c r="AJ115" i="20"/>
  <c r="AJ109" i="20"/>
  <c r="AB111" i="20"/>
  <c r="AB114" i="20" s="1"/>
  <c r="AB110" i="20"/>
  <c r="AB113" i="20" s="1"/>
  <c r="T111" i="20"/>
  <c r="T114" i="20" s="1"/>
  <c r="T110" i="20"/>
  <c r="T113" i="20" s="1"/>
  <c r="X111" i="20"/>
  <c r="X114" i="20" s="1"/>
  <c r="X110" i="20"/>
  <c r="X113" i="20" s="1"/>
  <c r="J111" i="20"/>
  <c r="J114" i="20" s="1"/>
  <c r="J110" i="20"/>
  <c r="J113" i="20" s="1"/>
  <c r="AB112" i="20"/>
  <c r="BH107" i="20"/>
  <c r="BH106" i="20"/>
  <c r="R111" i="20"/>
  <c r="R114" i="20" s="1"/>
  <c r="R110" i="20"/>
  <c r="R113" i="20" s="1"/>
  <c r="AD111" i="20"/>
  <c r="AD114" i="20" s="1"/>
  <c r="AD110" i="20"/>
  <c r="AD113" i="20" s="1"/>
  <c r="P111" i="20"/>
  <c r="P114" i="20" s="1"/>
  <c r="P110" i="20"/>
  <c r="P113" i="20" s="1"/>
  <c r="AT116" i="20"/>
  <c r="AT109" i="20"/>
  <c r="AT112" i="20"/>
  <c r="AT115" i="20"/>
  <c r="AK116" i="20"/>
  <c r="AK109" i="20"/>
  <c r="AK112" i="20" s="1"/>
  <c r="AK115" i="20"/>
  <c r="V112" i="20"/>
  <c r="AH111" i="20"/>
  <c r="AH114" i="20" s="1"/>
  <c r="AH110" i="20"/>
  <c r="AH113" i="20" s="1"/>
  <c r="N110" i="20"/>
  <c r="N113" i="20" s="1"/>
  <c r="N111" i="20"/>
  <c r="N114" i="20" s="1"/>
  <c r="BD116" i="20"/>
  <c r="BD115" i="20"/>
  <c r="BD109" i="20"/>
  <c r="BD112" i="20" s="1"/>
  <c r="AU116" i="20"/>
  <c r="AU109" i="20"/>
  <c r="AU112" i="20" s="1"/>
  <c r="AU115" i="20"/>
  <c r="T112" i="20"/>
  <c r="H83" i="19"/>
  <c r="H82" i="19" s="1"/>
  <c r="H81" i="19" s="1"/>
  <c r="F89" i="19"/>
  <c r="AK18" i="19" s="1"/>
  <c r="D82" i="19"/>
  <c r="D81" i="19" s="1"/>
  <c r="D89" i="19" s="1"/>
  <c r="AP116" i="20"/>
  <c r="AP115" i="20"/>
  <c r="AP109" i="20"/>
  <c r="AD112" i="20"/>
  <c r="X112" i="20"/>
  <c r="E111" i="20"/>
  <c r="E110" i="20"/>
  <c r="BF106" i="20"/>
  <c r="BF107" i="20"/>
  <c r="AL116" i="20"/>
  <c r="AL109" i="20"/>
  <c r="AL112" i="20" s="1"/>
  <c r="AL115" i="20"/>
  <c r="L110" i="20"/>
  <c r="L113" i="20" s="1"/>
  <c r="L111" i="20"/>
  <c r="L114" i="20" s="1"/>
  <c r="AZ107" i="20"/>
  <c r="AZ106" i="20"/>
  <c r="AW106" i="20"/>
  <c r="BE106" i="20"/>
  <c r="BE107" i="20"/>
  <c r="AR116" i="20"/>
  <c r="AR109" i="20"/>
  <c r="AR115" i="20"/>
  <c r="BA107" i="20"/>
  <c r="BA106" i="20"/>
  <c r="Z111" i="20"/>
  <c r="Z114" i="20" s="1"/>
  <c r="Z110" i="20"/>
  <c r="Z113" i="20" s="1"/>
  <c r="AM109" i="20"/>
  <c r="AM112" i="20"/>
  <c r="AM116" i="20"/>
  <c r="AM115" i="20"/>
  <c r="BC116" i="20"/>
  <c r="BC115" i="20"/>
  <c r="BC109" i="20"/>
  <c r="AY106" i="20"/>
  <c r="AF112" i="20"/>
  <c r="E118" i="20"/>
  <c r="E117" i="20"/>
  <c r="AJ110" i="20" l="1"/>
  <c r="AJ113" i="20" s="1"/>
  <c r="AJ111" i="20"/>
  <c r="AJ114" i="20" s="1"/>
  <c r="AO111" i="20"/>
  <c r="AO114" i="20" s="1"/>
  <c r="AO110" i="20"/>
  <c r="AO113" i="20" s="1"/>
  <c r="BC111" i="20"/>
  <c r="BC114" i="20" s="1"/>
  <c r="BC110" i="20"/>
  <c r="BC113" i="20" s="1"/>
  <c r="T19" i="19"/>
  <c r="P19" i="19"/>
  <c r="N19" i="19"/>
  <c r="AJ19" i="19"/>
  <c r="AH19" i="19"/>
  <c r="AD19" i="19"/>
  <c r="AF19" i="19"/>
  <c r="AB19" i="19"/>
  <c r="Z19" i="19"/>
  <c r="X19" i="19"/>
  <c r="V19" i="19"/>
  <c r="R19" i="19"/>
  <c r="AS111" i="20"/>
  <c r="AS114" i="20" s="1"/>
  <c r="AS110" i="20"/>
  <c r="AS113" i="20" s="1"/>
  <c r="BA116" i="20"/>
  <c r="BA109" i="20"/>
  <c r="BA115" i="20"/>
  <c r="BC112" i="20"/>
  <c r="AR111" i="20"/>
  <c r="AR114" i="20" s="1"/>
  <c r="AR110" i="20"/>
  <c r="AR113" i="20" s="1"/>
  <c r="AR112" i="20"/>
  <c r="AP111" i="20"/>
  <c r="AP114" i="20" s="1"/>
  <c r="AP110" i="20"/>
  <c r="AP113" i="20" s="1"/>
  <c r="AS112" i="20"/>
  <c r="AQ111" i="20"/>
  <c r="AQ114" i="20" s="1"/>
  <c r="AQ110" i="20"/>
  <c r="AQ113" i="20" s="1"/>
  <c r="BB111" i="20"/>
  <c r="BB114" i="20" s="1"/>
  <c r="BB110" i="20"/>
  <c r="BB113" i="20" s="1"/>
  <c r="AM111" i="20"/>
  <c r="AM114" i="20" s="1"/>
  <c r="AM110" i="20"/>
  <c r="AM113" i="20" s="1"/>
  <c r="BE112" i="20"/>
  <c r="BE116" i="20"/>
  <c r="BE109" i="20"/>
  <c r="BE115" i="20"/>
  <c r="AL111" i="20"/>
  <c r="AL114" i="20" s="1"/>
  <c r="AL110" i="20"/>
  <c r="AL113" i="20" s="1"/>
  <c r="AU111" i="20"/>
  <c r="AU114" i="20" s="1"/>
  <c r="AU110" i="20"/>
  <c r="AU113" i="20" s="1"/>
  <c r="AW116" i="20"/>
  <c r="AW115" i="20"/>
  <c r="AW109" i="20"/>
  <c r="AW112" i="20"/>
  <c r="AP112" i="20"/>
  <c r="AK110" i="20"/>
  <c r="AK113" i="20" s="1"/>
  <c r="AK111" i="20"/>
  <c r="AK114" i="20" s="1"/>
  <c r="AX110" i="20"/>
  <c r="AX113" i="20" s="1"/>
  <c r="AX111" i="20"/>
  <c r="AX114" i="20" s="1"/>
  <c r="BB112" i="20"/>
  <c r="BD111" i="20"/>
  <c r="BD114" i="20" s="1"/>
  <c r="BD110" i="20"/>
  <c r="BD113" i="20" s="1"/>
  <c r="AQ112" i="20"/>
  <c r="AZ109" i="20"/>
  <c r="AZ112" i="20"/>
  <c r="AZ116" i="20"/>
  <c r="AZ115" i="20"/>
  <c r="BF112" i="20"/>
  <c r="BF116" i="20"/>
  <c r="BF109" i="20"/>
  <c r="BF115" i="20"/>
  <c r="BH116" i="20"/>
  <c r="BH109" i="20"/>
  <c r="BH112" i="20" s="1"/>
  <c r="BH115" i="20"/>
  <c r="AJ112" i="20"/>
  <c r="AY116" i="20"/>
  <c r="AY109" i="20"/>
  <c r="AY112" i="20" s="1"/>
  <c r="AY115" i="20"/>
  <c r="AN111" i="20"/>
  <c r="AN114" i="20" s="1"/>
  <c r="AN110" i="20"/>
  <c r="AN113" i="20" s="1"/>
  <c r="AK10" i="19"/>
  <c r="D93" i="19"/>
  <c r="AT111" i="20"/>
  <c r="AT114" i="20" s="1"/>
  <c r="AT110" i="20"/>
  <c r="AT113" i="20" s="1"/>
  <c r="AO112" i="20"/>
  <c r="AN112" i="20"/>
  <c r="Z18" i="19"/>
  <c r="V18" i="19"/>
  <c r="T18" i="19"/>
  <c r="R18" i="19"/>
  <c r="P18" i="19"/>
  <c r="AJ18" i="19"/>
  <c r="AD18" i="19"/>
  <c r="AB18" i="19"/>
  <c r="X18" i="19"/>
  <c r="N18" i="19"/>
  <c r="AH18" i="19"/>
  <c r="AF18" i="19"/>
  <c r="BG116" i="20"/>
  <c r="BG109" i="20"/>
  <c r="BG112" i="20"/>
  <c r="BG115" i="20"/>
  <c r="AK13" i="19" l="1"/>
  <c r="D92" i="19"/>
  <c r="BE111" i="20"/>
  <c r="BE114" i="20" s="1"/>
  <c r="BE110" i="20"/>
  <c r="BE113" i="20" s="1"/>
  <c r="Z10" i="19"/>
  <c r="Z12" i="19" s="1"/>
  <c r="V10" i="19"/>
  <c r="V12" i="19" s="1"/>
  <c r="AK12" i="19"/>
  <c r="N10" i="19"/>
  <c r="N12" i="19" s="1"/>
  <c r="AJ10" i="19"/>
  <c r="AJ12" i="19" s="1"/>
  <c r="AH10" i="19"/>
  <c r="AH12" i="19" s="1"/>
  <c r="P10" i="19"/>
  <c r="P12" i="19" s="1"/>
  <c r="AF10" i="19"/>
  <c r="AF12" i="19" s="1"/>
  <c r="X10" i="19"/>
  <c r="X12" i="19" s="1"/>
  <c r="AD10" i="19"/>
  <c r="AD12" i="19" s="1"/>
  <c r="AB10" i="19"/>
  <c r="AB12" i="19" s="1"/>
  <c r="R10" i="19"/>
  <c r="R12" i="19" s="1"/>
  <c r="T10" i="19"/>
  <c r="T12" i="19" s="1"/>
  <c r="BG111" i="20"/>
  <c r="BG114" i="20" s="1"/>
  <c r="BG110" i="20"/>
  <c r="BG113" i="20" s="1"/>
  <c r="BH111" i="20"/>
  <c r="BH114" i="20" s="1"/>
  <c r="BH110" i="20"/>
  <c r="BH113" i="20" s="1"/>
  <c r="AZ111" i="20"/>
  <c r="AZ114" i="20" s="1"/>
  <c r="AZ110" i="20"/>
  <c r="AZ113" i="20" s="1"/>
  <c r="AW110" i="20"/>
  <c r="AW113" i="20" s="1"/>
  <c r="AW111" i="20"/>
  <c r="AW114" i="20" s="1"/>
  <c r="AY111" i="20"/>
  <c r="AY114" i="20" s="1"/>
  <c r="AY110" i="20"/>
  <c r="AY113" i="20" s="1"/>
  <c r="BA111" i="20"/>
  <c r="BA114" i="20" s="1"/>
  <c r="BA110" i="20"/>
  <c r="BA113" i="20" s="1"/>
  <c r="BF111" i="20"/>
  <c r="BF114" i="20" s="1"/>
  <c r="BF110" i="20"/>
  <c r="BF113" i="20" s="1"/>
  <c r="BA112" i="20"/>
  <c r="AJ13" i="19" l="1"/>
  <c r="AF13" i="19"/>
  <c r="AD13" i="19"/>
  <c r="Z13" i="19"/>
  <c r="N13" i="19"/>
  <c r="AH13" i="19"/>
  <c r="AB13" i="19"/>
  <c r="X13" i="19"/>
  <c r="T13" i="19"/>
  <c r="V13" i="19"/>
  <c r="R13" i="19"/>
  <c r="P13" i="19"/>
  <c r="D91" i="19" l="1"/>
  <c r="D90" i="19" s="1"/>
  <c r="AK14" i="19" l="1"/>
  <c r="D94" i="19"/>
  <c r="D99" i="19" l="1"/>
  <c r="D98" i="19" s="1"/>
  <c r="D97" i="19"/>
  <c r="X14" i="19"/>
  <c r="T14" i="19"/>
  <c r="R14" i="19"/>
  <c r="N14" i="19"/>
  <c r="AH14" i="19"/>
  <c r="AB14" i="19"/>
  <c r="Z14" i="19"/>
  <c r="V14" i="19"/>
  <c r="AD14" i="19"/>
  <c r="P14" i="19"/>
  <c r="AF14" i="19"/>
  <c r="AJ14" i="19"/>
  <c r="AK16" i="19"/>
  <c r="AK17" i="19"/>
  <c r="D100" i="19" l="1"/>
  <c r="P16" i="19"/>
  <c r="P17" i="19"/>
  <c r="AD17" i="19"/>
  <c r="AD16" i="19"/>
  <c r="V16" i="19"/>
  <c r="V17" i="19"/>
  <c r="Z16" i="19"/>
  <c r="Z17" i="19"/>
  <c r="AB17" i="19"/>
  <c r="AB16" i="19"/>
  <c r="AH16" i="19"/>
  <c r="AH17" i="19"/>
  <c r="N16" i="19"/>
  <c r="N17" i="19"/>
  <c r="R16" i="19"/>
  <c r="R17" i="19"/>
  <c r="T16" i="19"/>
  <c r="T17" i="19"/>
  <c r="AJ17" i="19"/>
  <c r="AJ16" i="19"/>
  <c r="X17" i="19"/>
  <c r="X16" i="19"/>
  <c r="AF16" i="19"/>
  <c r="AF1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89" authorId="0" shapeId="0" xr:uid="{9559F5AB-B68C-4197-A9C8-4E9E002C593C}">
      <text>
        <r>
          <rPr>
            <sz val="9"/>
            <color indexed="81"/>
            <rFont val="Tahoma"/>
            <family val="2"/>
            <charset val="186"/>
          </rPr>
          <t>Ilma sisustuseta</t>
        </r>
      </text>
    </comment>
  </commentList>
</comments>
</file>

<file path=xl/sharedStrings.xml><?xml version="1.0" encoding="utf-8"?>
<sst xmlns="http://schemas.openxmlformats.org/spreadsheetml/2006/main" count="494" uniqueCount="315">
  <si>
    <t>Lisa nr 1</t>
  </si>
  <si>
    <t>Ekplikatsioon</t>
  </si>
  <si>
    <t>Eksplikatsioon</t>
  </si>
  <si>
    <t>Jrk
nr</t>
  </si>
  <si>
    <t>Üürnikuspetsiifiline osa ehitusest</t>
  </si>
  <si>
    <t>Üürnikuspetsiifiline osa sisustusest</t>
  </si>
  <si>
    <t>Üle 10a amort</t>
  </si>
  <si>
    <t>Jääkväärtus 10a lõpus</t>
  </si>
  <si>
    <t>MTA osakaal pinnast</t>
  </si>
  <si>
    <t>MTA maksumus</t>
  </si>
  <si>
    <t>SKA osakaal pinnast</t>
  </si>
  <si>
    <t>SKA maksumus</t>
  </si>
  <si>
    <t>KeA osakaal pinnast</t>
  </si>
  <si>
    <t>KeA maksumus</t>
  </si>
  <si>
    <t>RaM osakaal pinnast</t>
  </si>
  <si>
    <t>RaM maksumus</t>
  </si>
  <si>
    <t>MA osakaal pinnast</t>
  </si>
  <si>
    <t>MA maksumus</t>
  </si>
  <si>
    <t>KIK osakaal pinnast</t>
  </si>
  <si>
    <t>KIK maksumus</t>
  </si>
  <si>
    <t>RKK osakaal pinnast</t>
  </si>
  <si>
    <t>RKK maksumus</t>
  </si>
  <si>
    <t>MKA osakaal pinnast</t>
  </si>
  <si>
    <t>MKA maksumus</t>
  </si>
  <si>
    <t>TI osakaal pinnast</t>
  </si>
  <si>
    <t>TI maksumus</t>
  </si>
  <si>
    <t>PRIA osakaal pinnast</t>
  </si>
  <si>
    <t>PRIA maksumus</t>
  </si>
  <si>
    <t>Akiivne vakants</t>
  </si>
  <si>
    <t>Üürnik</t>
  </si>
  <si>
    <t>Ainukasutuses pind</t>
  </si>
  <si>
    <t>Ühiskasutuses korruste pind</t>
  </si>
  <si>
    <t>Ühiskasutuses hoone pind</t>
  </si>
  <si>
    <t>Ühiskasutuses muu pind</t>
  </si>
  <si>
    <t>Kokku</t>
  </si>
  <si>
    <t>Osakaal</t>
  </si>
  <si>
    <t>ARENDUSTEGEVUS</t>
  </si>
  <si>
    <t>Maksu- ja Tolliamet</t>
  </si>
  <si>
    <t>Kinnisvara omandamise ja väärtustamise kulud</t>
  </si>
  <si>
    <t>1.1.</t>
  </si>
  <si>
    <t>x</t>
  </si>
  <si>
    <t>Tellija muud arendusaegsed kulud; va intress</t>
  </si>
  <si>
    <t>2.1.</t>
  </si>
  <si>
    <t>Omanikujärelevalve</t>
  </si>
  <si>
    <t>Projektijuhtimise kaudne kulu</t>
  </si>
  <si>
    <t>Keskkonnaamet</t>
  </si>
  <si>
    <t>Intress</t>
  </si>
  <si>
    <t>Rahandusministeerium</t>
  </si>
  <si>
    <t>CO2 vahendid</t>
  </si>
  <si>
    <t>Maa-amet</t>
  </si>
  <si>
    <t>2.3.</t>
  </si>
  <si>
    <t>Äriplaan majanduslik analüüs</t>
  </si>
  <si>
    <t>2.4.</t>
  </si>
  <si>
    <t>Ekspertiisid, konsultatsioonid, mõõtmised jne.</t>
  </si>
  <si>
    <t>2.5.</t>
  </si>
  <si>
    <t>Ehitusaegne kindlustus</t>
  </si>
  <si>
    <t>Muinsuskaitseamet</t>
  </si>
  <si>
    <t>2.6.</t>
  </si>
  <si>
    <t>Kulud seoses ehitustööde katkemisega</t>
  </si>
  <si>
    <t>Tööinspektsioon</t>
  </si>
  <si>
    <t>2.7.</t>
  </si>
  <si>
    <t>Juriidiline nõustamine</t>
  </si>
  <si>
    <t>2.8.</t>
  </si>
  <si>
    <t>Muud tellija ehitusaegsed kulud, asenduspinnad, nurgakivi, sarikapidu jms.</t>
  </si>
  <si>
    <t>Aktiivne vakantsus</t>
  </si>
  <si>
    <t>Liitumised</t>
  </si>
  <si>
    <t>Üüritav pind kokku</t>
  </si>
  <si>
    <t>3.1.</t>
  </si>
  <si>
    <t>Peakaitse Leping nr 335118 Elektrilevi 100A x 130 €/A = 13000€ + 60€ menetlustasu</t>
  </si>
  <si>
    <t>Passiivne vakantsus</t>
  </si>
  <si>
    <t>3.2.</t>
  </si>
  <si>
    <t>Elektrilevi, päikeseenergiaga liitumistasu</t>
  </si>
  <si>
    <t>Projektijuhtimise otsesed kulud</t>
  </si>
  <si>
    <t>4.1.</t>
  </si>
  <si>
    <t>Projektijuhtimise meeskonnakulud</t>
  </si>
  <si>
    <t>EHITAMINE</t>
  </si>
  <si>
    <t>Projekteerimine ja uuringud</t>
  </si>
  <si>
    <t>5.1.</t>
  </si>
  <si>
    <t>Projekteerimine</t>
  </si>
  <si>
    <t>5.2.</t>
  </si>
  <si>
    <t>Ehituslepingud</t>
  </si>
  <si>
    <t>6.1.</t>
  </si>
  <si>
    <t xml:space="preserve">VÄLISRAJATISED </t>
  </si>
  <si>
    <t>Ettevalmistus ja lammutus</t>
  </si>
  <si>
    <t>Hoonealune süvend</t>
  </si>
  <si>
    <t>Hoonevälised ehitised</t>
  </si>
  <si>
    <t>Välisvõrgud</t>
  </si>
  <si>
    <t xml:space="preserve">Maa-ala pinnakatted </t>
  </si>
  <si>
    <t>Väikeehitised maa-alal</t>
  </si>
  <si>
    <t>6.2.</t>
  </si>
  <si>
    <t xml:space="preserve">ALUSED JA VUNDAMENDID </t>
  </si>
  <si>
    <t>Vundamendid</t>
  </si>
  <si>
    <t>Aluspõrandad</t>
  </si>
  <si>
    <t>6.3.</t>
  </si>
  <si>
    <t>KANDETARINDID</t>
  </si>
  <si>
    <t>Metalltarindid</t>
  </si>
  <si>
    <t>Kandvad seinad</t>
  </si>
  <si>
    <t>Vahe- ja katuslaed</t>
  </si>
  <si>
    <t>Trepielemendid</t>
  </si>
  <si>
    <t>6.4.</t>
  </si>
  <si>
    <t>FASSAADIELEMENDID JA KATUSED</t>
  </si>
  <si>
    <t>Klaasfassaadid, vitriinid ja eriaknad</t>
  </si>
  <si>
    <t>Aknad</t>
  </si>
  <si>
    <t>Välisuksed ja väravad</t>
  </si>
  <si>
    <t>Piirded ja käiguteed</t>
  </si>
  <si>
    <t>Katusetarindid</t>
  </si>
  <si>
    <t>6.5.</t>
  </si>
  <si>
    <t>RUUMITARINDID JA PINNAKATTED</t>
  </si>
  <si>
    <t>Vaheseinad</t>
  </si>
  <si>
    <t>Siseuksed</t>
  </si>
  <si>
    <t>Siseseinte pinnakatted</t>
  </si>
  <si>
    <t>Lagede pinnakatted</t>
  </si>
  <si>
    <t>Põrandad ja põrandakatted</t>
  </si>
  <si>
    <t>6.6.</t>
  </si>
  <si>
    <t>SISUSTUS, INVENTAR, SEADMED</t>
  </si>
  <si>
    <t>Sisaldub Lisa 6.1. sisustus: Erimööbel</t>
  </si>
  <si>
    <t>Aknakatted</t>
  </si>
  <si>
    <t>San.Keraamika-Inventar</t>
  </si>
  <si>
    <t>6.7.</t>
  </si>
  <si>
    <t>TEHNOSÜSTEEMID</t>
  </si>
  <si>
    <t>Veevarustus ja kanalisatsioon</t>
  </si>
  <si>
    <t>Küte, ventilatsioon ja jahutus</t>
  </si>
  <si>
    <t>Tugevvoolupaigaldis</t>
  </si>
  <si>
    <t>6.8.</t>
  </si>
  <si>
    <t xml:space="preserve">EHITUSPLATSI KORRALDUS- JA ÜLDKULUD </t>
  </si>
  <si>
    <t>6.9.</t>
  </si>
  <si>
    <t>SISUSTAMINE</t>
  </si>
  <si>
    <t>Sisustus ja kunstiteosed</t>
  </si>
  <si>
    <t>7.1.</t>
  </si>
  <si>
    <t>Tavasisustus</t>
  </si>
  <si>
    <t>7.2.</t>
  </si>
  <si>
    <t>Erisisustus</t>
  </si>
  <si>
    <t>7.3.</t>
  </si>
  <si>
    <t>Kunst</t>
  </si>
  <si>
    <t>RESERV</t>
  </si>
  <si>
    <t>Reserv</t>
  </si>
  <si>
    <t>EHITUSTÖÖDE AEGNE INTRESS</t>
  </si>
  <si>
    <t>Intressikulu</t>
  </si>
  <si>
    <t>PROJEKTIJUHTIMISE KAUDSED KULUD, KM-TA</t>
  </si>
  <si>
    <t>SISSEVOOL, KM-TA</t>
  </si>
  <si>
    <t xml:space="preserve">KÄIBEMAKS </t>
  </si>
  <si>
    <t>Lisa nr 2</t>
  </si>
  <si>
    <t>Sisustuse jagunemine (ainukasutuses pinnal)</t>
  </si>
  <si>
    <t>Sisustuse jagunemine (ühiskasutuses pinnal)</t>
  </si>
  <si>
    <t>Kokku (ainu- ja ühiskasutuses sisustuse jagunemine)</t>
  </si>
  <si>
    <t>Nimetus</t>
  </si>
  <si>
    <t>Kogus, tk</t>
  </si>
  <si>
    <t>Hind, EUR, km-ta</t>
  </si>
  <si>
    <t>MTA kogus</t>
  </si>
  <si>
    <t>SKA kogus</t>
  </si>
  <si>
    <t>KeA kogus</t>
  </si>
  <si>
    <t>RaM kogus</t>
  </si>
  <si>
    <t>MA kogus</t>
  </si>
  <si>
    <t>KIK kogus</t>
  </si>
  <si>
    <t>RKK kogus</t>
  </si>
  <si>
    <t>MKA kogus</t>
  </si>
  <si>
    <t>TI kogus</t>
  </si>
  <si>
    <t>PRIA kogus</t>
  </si>
  <si>
    <t>TL1E Elektriliselt reguleeritav töölaud 1400x700mm koos sahtliboksiga</t>
  </si>
  <si>
    <t>TL3E Elektriliselt reguleeritav töölaud 1800x700mm koos sahtliboksiga</t>
  </si>
  <si>
    <t xml:space="preserve">LS1 Akustiline lauasirm 1400x450x40mm </t>
  </si>
  <si>
    <t>LS2 Akustiline lauasirm 1600x450x40mm</t>
  </si>
  <si>
    <t>LS3 Akustiline lauasirm 1800x450x40mm</t>
  </si>
  <si>
    <t>NL1 Nõupidamiste laud 1800x780x900</t>
  </si>
  <si>
    <t>NL2 Nõupidamiste laud 3300x1200x740mm</t>
  </si>
  <si>
    <t>NL3 Kokkuklapitav ratastel seminarilaud 1200x700x734</t>
  </si>
  <si>
    <t>NL 4 Ümmargune tsentraaljalal nõupidamistelaud, d=1200mm</t>
  </si>
  <si>
    <t>NL5 Ümmargune tsentraaljalal nõupidamistelaud, d=800mm</t>
  </si>
  <si>
    <t>NL6 Madal ümmargune nõupidamiste laud d=800mm</t>
  </si>
  <si>
    <t>L1 Nelinurkne diivanilaud 700x700x540mm</t>
  </si>
  <si>
    <t>L2 Ümmargune laud d=1200</t>
  </si>
  <si>
    <t>L3 Abilaud vestlusruumides</t>
  </si>
  <si>
    <t>L4 Abilaud 1200x600x820</t>
  </si>
  <si>
    <t>K1 Kapp tiibuste ja metalljalgadega kolme riiulitasapinnaga, h=1200mm</t>
  </si>
  <si>
    <t>K1A Kapp tiibuste ja metalljalgadega kahe riiulitasapinnaga, h=823mm</t>
  </si>
  <si>
    <t>K1B Kapp lükanduste ja metalljalgadega kahe riiulitasapinnaga, h=823mm</t>
  </si>
  <si>
    <t>K1C Kõrge kapp tiibuste ja kahe avariiuliga, h=2083mm</t>
  </si>
  <si>
    <t>K3 Ühe uksega riidekapp</t>
  </si>
  <si>
    <t>K4 Riiul</t>
  </si>
  <si>
    <t>K6 Kahe uksega riietusruumi kapp pingiga</t>
  </si>
  <si>
    <t xml:space="preserve">K7 Kahe uksega riietusruumi kapp </t>
  </si>
  <si>
    <t>RS1 Metallist riidestange</t>
  </si>
  <si>
    <t>T1A Ergonoomiline töötool</t>
  </si>
  <si>
    <t>T3A Virnastatav klienditool kõva põhjaga</t>
  </si>
  <si>
    <t>T3B Virnastatav klienditool polsterdatud istmeosaga</t>
  </si>
  <si>
    <t>T4A Tugitool madala seljatoega</t>
  </si>
  <si>
    <t>T4B Tugitool madala seljatoega</t>
  </si>
  <si>
    <t>T6 Akustiline tugitool</t>
  </si>
  <si>
    <t>D1 Kahekohaline diivan</t>
  </si>
  <si>
    <t>N1 Metallist põrandanagi</t>
  </si>
  <si>
    <t>N2 Metallist põrandanagi</t>
  </si>
  <si>
    <t>N2 Seinanagi 10 konksuga (VTA varustuse ladu 1) KKI 1</t>
  </si>
  <si>
    <t>PG2 Peegel Seinale kinnituv peegel 2200X1220 puitraamis. Peegel kirgas, raam lakitud männipuidust.</t>
  </si>
  <si>
    <t>P1 Peegel Seinale kinnituv peegel 620X1220 puitraamis. Peegel kirgas, raam lakitud männipuidust.</t>
  </si>
  <si>
    <t>RP1 Riietusruumi pink</t>
  </si>
  <si>
    <t>LR1 Metallist laoriiul</t>
  </si>
  <si>
    <t>LR2 Metallist laoriiul</t>
  </si>
  <si>
    <t>SPK1 Prügikogumissüsteem</t>
  </si>
  <si>
    <t>PSt Postkast</t>
  </si>
  <si>
    <t>Erimööbel</t>
  </si>
  <si>
    <t xml:space="preserve">KT1 Klienditeeninduslett ruumis 102 </t>
  </si>
  <si>
    <t>KT2 Klienditeenendulett ruumis 118 (kokku 1tk. 2400EUR)</t>
  </si>
  <si>
    <t>KT3 Kliendi arvutilaud 118</t>
  </si>
  <si>
    <t>KT4 Kapp ruumis 118</t>
  </si>
  <si>
    <t>KT5 Madal kapp  205, 305, 330, 405</t>
  </si>
  <si>
    <t xml:space="preserve">KT6 VTA vastuvõtulett ruumis 140 </t>
  </si>
  <si>
    <t>S1 Sahtliboks lettide KT1 ja KT2 komplektis</t>
  </si>
  <si>
    <t>KÖ Kööginurk ruumides 214, 315, 413</t>
  </si>
  <si>
    <t>G1 Garderoobikapp ruumis 115</t>
  </si>
  <si>
    <t>G2 Garderoobikapp ruumis 205</t>
  </si>
  <si>
    <t>G3 Garderoobikapp ruumis 305</t>
  </si>
  <si>
    <t>G4 Garderoobikapp ruumis 405</t>
  </si>
  <si>
    <t>G6 Garderoobimoodul ruumis 411</t>
  </si>
  <si>
    <t>LÜ Lükanduksed ruumis 331</t>
  </si>
  <si>
    <t>Tehnoloogia</t>
  </si>
  <si>
    <t>KK1 Integreeritav külmik sügavkülmaosaga</t>
  </si>
  <si>
    <t>KK2 Eraldiseisev külmik ilma sügavkülmaosata</t>
  </si>
  <si>
    <t>NPM Integreeritav nõudepesumasin</t>
  </si>
  <si>
    <t>MLA Integreeritav mikrolaineahi</t>
  </si>
  <si>
    <t>sh Tavasisustus</t>
  </si>
  <si>
    <t>sh Erisisustus</t>
  </si>
  <si>
    <t>Sisustuse algväärtus kokku</t>
  </si>
  <si>
    <t>sh Tavasisustus kokku</t>
  </si>
  <si>
    <t>sh Erisisustus kokku</t>
  </si>
  <si>
    <t>Tavasisustuse remonttööd</t>
  </si>
  <si>
    <t>Sisustuse lõppväärtus</t>
  </si>
  <si>
    <t>Käibemaks</t>
  </si>
  <si>
    <t>6.10.</t>
  </si>
  <si>
    <t>PROJEKTEERIMISTÖÖD EHITUSLEPINGUS</t>
  </si>
  <si>
    <t>Tööprojekti koostamine</t>
  </si>
  <si>
    <t>Teostusjooniste ja täitedokumentatsiooni koostamine</t>
  </si>
  <si>
    <t>Muud projekteerimiste ja uuringutega seonduvad tööd</t>
  </si>
  <si>
    <t>Tõste ja teisaldusseadmed</t>
  </si>
  <si>
    <t>Lift</t>
  </si>
  <si>
    <t>Ol.oleva lifti tuletõkkeuksed</t>
  </si>
  <si>
    <t>MUUD EHITUSTÖÖDEGA SEOTUD KULUD</t>
  </si>
  <si>
    <t>Haldamine</t>
  </si>
  <si>
    <t>Ühiskasutus kogus</t>
  </si>
  <si>
    <t>Ühiskasutus maksumus</t>
  </si>
  <si>
    <t>CO2 toetus</t>
  </si>
  <si>
    <t/>
  </si>
  <si>
    <t>Töö nimetus</t>
  </si>
  <si>
    <t>PARENDUSTÖÖDE JAGUNEMINE:</t>
  </si>
  <si>
    <t>PTA osakaal pinnast</t>
  </si>
  <si>
    <t>PTA maksumus</t>
  </si>
  <si>
    <t>Põllumajandus- ja Toiduamet</t>
  </si>
  <si>
    <t>Parendustööde algväärtus (CO2 vahenditeta)</t>
  </si>
  <si>
    <t>Ei amortiseeri</t>
  </si>
  <si>
    <t>PTA kogus</t>
  </si>
  <si>
    <t>TL1E* Eletriliselt reguleeritav Töölaud 1400x800mm koos sahtliboksiga</t>
  </si>
  <si>
    <t xml:space="preserve">TL2E Elektriliselt reguleeritav töölaud 1600x700mm koos sahtliboksiga </t>
  </si>
  <si>
    <t>TL4E Elektriliselt reguleeritav töölaud 1600x800mm koos sahtliboksiga</t>
  </si>
  <si>
    <t>T1 Ergonoomiline töötool</t>
  </si>
  <si>
    <t>LR3 Metallist laoriiul</t>
  </si>
  <si>
    <t>T5A Tugitool kõrge seljatoega</t>
  </si>
  <si>
    <t>D4 Kahekohaline diivan</t>
  </si>
  <si>
    <t>D3 Diivanikomplekt, 3-osaline</t>
  </si>
  <si>
    <t>LR4 Siirdemehhanismiga arhiiviriiulid</t>
  </si>
  <si>
    <t xml:space="preserve">K2A lockerkapp </t>
  </si>
  <si>
    <t>K2B lockerkapp</t>
  </si>
  <si>
    <t>K2C lockerkapp</t>
  </si>
  <si>
    <t>F Föön (Tehnoloogia)</t>
  </si>
  <si>
    <t>PP1 Eritellimus kapp pesuruumi 110 (KEA-le plastkastide hoiustamiseks)</t>
  </si>
  <si>
    <t>PP2 Eritellimus kapp pesuruumi 110 (üldkasutatav pesupulbri hoiustamiseks)</t>
  </si>
  <si>
    <t>TL5 Töölaud 1600x1000 koos esipaneeli ja sahtliboksiga (erimõõtudega laud)</t>
  </si>
  <si>
    <t>L6</t>
  </si>
  <si>
    <t>Lisandunud mööbel</t>
  </si>
  <si>
    <t>ST  seisutool (Eritellimusmööbel)</t>
  </si>
  <si>
    <t>Sotsiaalkindlustusamet</t>
  </si>
  <si>
    <t>G5 Garderoobimoodul ruumis 406</t>
  </si>
  <si>
    <t>Suur 3 tegelik maksumus, EUR, km-ta</t>
  </si>
  <si>
    <t>Parendustööd (hoone)</t>
  </si>
  <si>
    <t>Projektijuhtimine (hoone)</t>
  </si>
  <si>
    <t>Parendustööd + Projektijuhtimise otsene kulu (hoone)</t>
  </si>
  <si>
    <t>Sihtasutus Keskkonnainvesteeringute Keskus</t>
  </si>
  <si>
    <t>Projektijuhtimise kaudne kulu (hoone)</t>
  </si>
  <si>
    <t>Eesti Rahvakultuuri Keskus</t>
  </si>
  <si>
    <t>Põllumajanduse Registrite ja Informatsiooni Amet</t>
  </si>
  <si>
    <t>Parendustööde algväärtus (hoone)</t>
  </si>
  <si>
    <t>Üürniku spetsiifiline osa parendustöödest</t>
  </si>
  <si>
    <t>Parendustööde lõppväärtus (hoone)</t>
  </si>
  <si>
    <t>…</t>
  </si>
  <si>
    <t>Nõrkvoolupaigaldis ja automaatika</t>
  </si>
  <si>
    <t xml:space="preserve">7.4. </t>
  </si>
  <si>
    <t>Nõud</t>
  </si>
  <si>
    <t xml:space="preserve">Sisustuse nimekiri ja tegelik maksumus </t>
  </si>
  <si>
    <t>Aktiivne vakantsus kogus</t>
  </si>
  <si>
    <t>Aktiivne vakantsus maksumus</t>
  </si>
  <si>
    <t xml:space="preserve">LS akustiline lauasirm </t>
  </si>
  <si>
    <t>PS1 Akustiline põrandasirm</t>
  </si>
  <si>
    <t>RA stend</t>
  </si>
  <si>
    <t>K5 Koristuskapp, metallmööbel</t>
  </si>
  <si>
    <t>PS2 Akustiline põrandasirm</t>
  </si>
  <si>
    <t>AED elustusaparaat (tehnoloogia)</t>
  </si>
  <si>
    <t>KM Eraldiseisev kohvimasin (halduse rendis)</t>
  </si>
  <si>
    <t>PM Pesumasin (tehnoloogia</t>
  </si>
  <si>
    <t>PM/PK Pesumasin/Kuivati (tehnoloogia)</t>
  </si>
  <si>
    <t>KVK - kuivatuskapp (tehnoloogia)</t>
  </si>
  <si>
    <t>VRB Varbsein</t>
  </si>
  <si>
    <t>T3D Virnastatav klienditool polsterdatud istmeosaga (tavamööbel)</t>
  </si>
  <si>
    <t>T5B Tugitool kõrge seljtoega (tavamööbel)</t>
  </si>
  <si>
    <t>L5 Ümmargune diivanilaud d-600 (tavamööbel)</t>
  </si>
  <si>
    <t>T7 Tumba (tavamööbel)</t>
  </si>
  <si>
    <t>T1B Ergonooniline töötool (tavamööbel)</t>
  </si>
  <si>
    <t>D2  klienditeenindus pink (3kohta)  (tavamööbel)</t>
  </si>
  <si>
    <r>
      <t xml:space="preserve">L7 abilaud </t>
    </r>
    <r>
      <rPr>
        <sz val="11"/>
        <rFont val="Calibri"/>
        <family val="2"/>
        <charset val="186"/>
        <scheme val="minor"/>
      </rPr>
      <t>(tavamööbel)</t>
    </r>
  </si>
  <si>
    <t>MAKSUMUS KOKKU, KM-TA</t>
  </si>
  <si>
    <t>MAKSUMUS KOKKU KOOS KAUDSETE KULUDEGA, KM-TA</t>
  </si>
  <si>
    <t>MAKSUMUS KOOS KAUDSETE KULUDE JA SISSEVOOLUGA, KM-TA</t>
  </si>
  <si>
    <t>MAKSUMUS KOKKU, KM-GA</t>
  </si>
  <si>
    <t>Tööde loetelu ja maksumus - "Jõgeva riigimaja, Jõgeva Suur 3"</t>
  </si>
  <si>
    <t>Tegelik maksumus, EUR, km-ta</t>
  </si>
  <si>
    <t>Tegelik maksumus kokku, km-ta:</t>
  </si>
  <si>
    <t>Tegelik maksumus kokku, km-ga:</t>
  </si>
  <si>
    <t>Üürilepingu nr KPJ-4/2020-23 lisale nr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</si>
</sst>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#,##0.0"/>
    <numFmt numFmtId="166" formatCode="#,##0&quot; a&quot;"/>
    <numFmt numFmtId="167" formatCode="#,##0\ &quot;€&quot;"/>
    <numFmt numFmtId="168" formatCode="#,##0.00\ &quot;€&quot;"/>
    <numFmt numFmtId="169" formatCode="0.0"/>
  </numFmts>
  <fonts count="3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u/>
      <sz val="11"/>
      <color theme="2" tint="-0.74999237037263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charset val="186"/>
      <scheme val="minor"/>
    </font>
    <font>
      <sz val="11"/>
      <color rgb="FF7030A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0505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505050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8">
    <xf numFmtId="0" fontId="0" fillId="0" borderId="0" xfId="0"/>
    <xf numFmtId="0" fontId="4" fillId="0" borderId="0" xfId="1" applyFont="1"/>
    <xf numFmtId="0" fontId="1" fillId="0" borderId="0" xfId="1" applyFont="1"/>
    <xf numFmtId="4" fontId="1" fillId="0" borderId="0" xfId="1" applyNumberFormat="1" applyFont="1" applyAlignment="1">
      <alignment horizontal="center"/>
    </xf>
    <xf numFmtId="4" fontId="6" fillId="0" borderId="0" xfId="2" applyNumberFormat="1" applyFont="1" applyAlignment="1">
      <alignment horizontal="right"/>
    </xf>
    <xf numFmtId="0" fontId="1" fillId="2" borderId="0" xfId="1" applyFont="1" applyFill="1"/>
    <xf numFmtId="4" fontId="7" fillId="0" borderId="0" xfId="2" applyNumberFormat="1" applyFont="1" applyAlignment="1">
      <alignment horizontal="right"/>
    </xf>
    <xf numFmtId="0" fontId="0" fillId="0" borderId="0" xfId="1" applyFont="1"/>
    <xf numFmtId="0" fontId="2" fillId="0" borderId="0" xfId="3" applyFont="1" applyAlignment="1">
      <alignment horizontal="left" wrapText="1"/>
    </xf>
    <xf numFmtId="4" fontId="2" fillId="0" borderId="0" xfId="3" applyNumberFormat="1" applyFont="1" applyAlignment="1">
      <alignment horizontal="left" wrapText="1"/>
    </xf>
    <xf numFmtId="0" fontId="1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3" borderId="9" xfId="3" applyFont="1" applyFill="1" applyBorder="1" applyAlignment="1">
      <alignment horizontal="left" wrapText="1"/>
    </xf>
    <xf numFmtId="4" fontId="2" fillId="0" borderId="10" xfId="3" applyNumberFormat="1" applyFont="1" applyBorder="1" applyAlignment="1">
      <alignment horizontal="left" wrapText="1"/>
    </xf>
    <xf numFmtId="0" fontId="2" fillId="3" borderId="8" xfId="3" applyFont="1" applyFill="1" applyBorder="1" applyAlignment="1">
      <alignment horizontal="left" wrapText="1"/>
    </xf>
    <xf numFmtId="4" fontId="2" fillId="0" borderId="11" xfId="3" applyNumberFormat="1" applyFont="1" applyBorder="1" applyAlignment="1">
      <alignment horizontal="left" wrapText="1"/>
    </xf>
    <xf numFmtId="0" fontId="2" fillId="3" borderId="10" xfId="3" applyFont="1" applyFill="1" applyBorder="1" applyAlignment="1">
      <alignment horizontal="left" wrapText="1"/>
    </xf>
    <xf numFmtId="3" fontId="1" fillId="0" borderId="12" xfId="3" applyNumberFormat="1" applyBorder="1"/>
    <xf numFmtId="0" fontId="2" fillId="3" borderId="1" xfId="3" applyFont="1" applyFill="1" applyBorder="1" applyAlignment="1">
      <alignment horizontal="left"/>
    </xf>
    <xf numFmtId="0" fontId="2" fillId="0" borderId="0" xfId="3" applyFont="1" applyAlignment="1" applyProtection="1">
      <alignment horizontal="left" wrapText="1"/>
      <protection hidden="1"/>
    </xf>
    <xf numFmtId="3" fontId="6" fillId="4" borderId="3" xfId="1" applyNumberFormat="1" applyFont="1" applyFill="1" applyBorder="1" applyAlignment="1">
      <alignment vertical="center" wrapText="1"/>
    </xf>
    <xf numFmtId="3" fontId="6" fillId="4" borderId="1" xfId="1" applyNumberFormat="1" applyFont="1" applyFill="1" applyBorder="1" applyAlignment="1">
      <alignment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164" fontId="1" fillId="2" borderId="2" xfId="4" applyNumberFormat="1" applyFill="1" applyBorder="1" applyAlignment="1">
      <alignment horizontal="center"/>
    </xf>
    <xf numFmtId="4" fontId="2" fillId="0" borderId="16" xfId="3" applyNumberFormat="1" applyFont="1" applyBorder="1"/>
    <xf numFmtId="4" fontId="2" fillId="0" borderId="18" xfId="3" applyNumberFormat="1" applyFont="1" applyBorder="1"/>
    <xf numFmtId="4" fontId="1" fillId="0" borderId="16" xfId="3" applyNumberFormat="1" applyBorder="1" applyAlignment="1">
      <alignment horizontal="right"/>
    </xf>
    <xf numFmtId="164" fontId="1" fillId="2" borderId="1" xfId="4" applyNumberFormat="1" applyFill="1" applyBorder="1" applyAlignment="1">
      <alignment horizontal="center"/>
    </xf>
    <xf numFmtId="3" fontId="1" fillId="0" borderId="19" xfId="3" applyNumberFormat="1" applyBorder="1"/>
    <xf numFmtId="0" fontId="10" fillId="0" borderId="1" xfId="3" applyFont="1" applyBorder="1"/>
    <xf numFmtId="165" fontId="10" fillId="0" borderId="1" xfId="3" applyNumberFormat="1" applyFont="1" applyBorder="1"/>
    <xf numFmtId="10" fontId="10" fillId="0" borderId="1" xfId="3" applyNumberFormat="1" applyFont="1" applyBorder="1"/>
    <xf numFmtId="0" fontId="1" fillId="0" borderId="0" xfId="4" applyNumberFormat="1" applyFont="1" applyFill="1" applyBorder="1"/>
    <xf numFmtId="0" fontId="6" fillId="3" borderId="13" xfId="1" applyFont="1" applyFill="1" applyBorder="1" applyAlignment="1">
      <alignment vertical="center" wrapText="1"/>
    </xf>
    <xf numFmtId="3" fontId="6" fillId="3" borderId="14" xfId="1" applyNumberFormat="1" applyFont="1" applyFill="1" applyBorder="1" applyAlignment="1">
      <alignment vertical="center" wrapText="1"/>
    </xf>
    <xf numFmtId="3" fontId="6" fillId="3" borderId="3" xfId="1" applyNumberFormat="1" applyFont="1" applyFill="1" applyBorder="1" applyAlignment="1">
      <alignment vertical="center" wrapText="1"/>
    </xf>
    <xf numFmtId="3" fontId="6" fillId="3" borderId="1" xfId="1" applyNumberFormat="1" applyFont="1" applyFill="1" applyBorder="1" applyAlignment="1">
      <alignment vertical="center" wrapText="1"/>
    </xf>
    <xf numFmtId="3" fontId="6" fillId="3" borderId="1" xfId="1" applyNumberFormat="1" applyFont="1" applyFill="1" applyBorder="1" applyAlignment="1">
      <alignment horizontal="right" vertical="center" wrapText="1"/>
    </xf>
    <xf numFmtId="0" fontId="11" fillId="0" borderId="20" xfId="3" applyFont="1" applyBorder="1"/>
    <xf numFmtId="4" fontId="11" fillId="0" borderId="21" xfId="3" applyNumberFormat="1" applyFont="1" applyBorder="1"/>
    <xf numFmtId="4" fontId="11" fillId="0" borderId="22" xfId="3" applyNumberFormat="1" applyFont="1" applyBorder="1" applyAlignment="1">
      <alignment horizontal="center"/>
    </xf>
    <xf numFmtId="3" fontId="11" fillId="3" borderId="24" xfId="3" applyNumberFormat="1" applyFont="1" applyFill="1" applyBorder="1"/>
    <xf numFmtId="0" fontId="7" fillId="0" borderId="13" xfId="1" applyFont="1" applyBorder="1" applyAlignment="1">
      <alignment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right" vertical="center" wrapText="1"/>
    </xf>
    <xf numFmtId="0" fontId="11" fillId="0" borderId="25" xfId="3" applyFont="1" applyBorder="1"/>
    <xf numFmtId="4" fontId="11" fillId="0" borderId="0" xfId="3" applyNumberFormat="1" applyFont="1"/>
    <xf numFmtId="4" fontId="11" fillId="0" borderId="17" xfId="3" applyNumberFormat="1" applyFont="1" applyBorder="1" applyAlignment="1">
      <alignment horizontal="center"/>
    </xf>
    <xf numFmtId="4" fontId="12" fillId="0" borderId="26" xfId="3" applyNumberFormat="1" applyFont="1" applyBorder="1"/>
    <xf numFmtId="4" fontId="12" fillId="0" borderId="0" xfId="3" applyNumberFormat="1" applyFont="1"/>
    <xf numFmtId="3" fontId="12" fillId="3" borderId="24" xfId="3" applyNumberFormat="1" applyFont="1" applyFill="1" applyBorder="1"/>
    <xf numFmtId="166" fontId="7" fillId="0" borderId="1" xfId="1" applyNumberFormat="1" applyFont="1" applyBorder="1" applyAlignment="1">
      <alignment horizontal="right" vertical="center" wrapText="1"/>
    </xf>
    <xf numFmtId="4" fontId="12" fillId="0" borderId="17" xfId="3" applyNumberFormat="1" applyFont="1" applyBorder="1" applyAlignment="1">
      <alignment horizontal="center"/>
    </xf>
    <xf numFmtId="4" fontId="12" fillId="0" borderId="0" xfId="3" applyNumberFormat="1" applyFont="1" applyAlignment="1">
      <alignment horizontal="center"/>
    </xf>
    <xf numFmtId="4" fontId="11" fillId="0" borderId="26" xfId="3" applyNumberFormat="1" applyFont="1" applyBorder="1"/>
    <xf numFmtId="0" fontId="1" fillId="0" borderId="1" xfId="3" applyBorder="1"/>
    <xf numFmtId="165" fontId="1" fillId="0" borderId="1" xfId="3" applyNumberFormat="1" applyBorder="1"/>
    <xf numFmtId="10" fontId="1" fillId="0" borderId="1" xfId="3" applyNumberFormat="1" applyBorder="1"/>
    <xf numFmtId="165" fontId="1" fillId="0" borderId="0" xfId="1" applyNumberFormat="1" applyFont="1"/>
    <xf numFmtId="0" fontId="11" fillId="0" borderId="32" xfId="3" applyFont="1" applyBorder="1"/>
    <xf numFmtId="4" fontId="11" fillId="0" borderId="30" xfId="3" applyNumberFormat="1" applyFont="1" applyBorder="1"/>
    <xf numFmtId="4" fontId="12" fillId="0" borderId="33" xfId="3" applyNumberFormat="1" applyFont="1" applyBorder="1"/>
    <xf numFmtId="3" fontId="11" fillId="3" borderId="34" xfId="3" applyNumberFormat="1" applyFont="1" applyFill="1" applyBorder="1"/>
    <xf numFmtId="3" fontId="1" fillId="0" borderId="0" xfId="1" applyNumberFormat="1" applyFont="1"/>
    <xf numFmtId="4" fontId="1" fillId="0" borderId="0" xfId="1" applyNumberFormat="1" applyFont="1"/>
    <xf numFmtId="0" fontId="2" fillId="0" borderId="1" xfId="3" applyFont="1" applyBorder="1"/>
    <xf numFmtId="165" fontId="2" fillId="0" borderId="1" xfId="3" applyNumberFormat="1" applyFont="1" applyBorder="1"/>
    <xf numFmtId="10" fontId="2" fillId="0" borderId="1" xfId="3" applyNumberFormat="1" applyFont="1" applyBorder="1"/>
    <xf numFmtId="0" fontId="2" fillId="0" borderId="35" xfId="3" applyFont="1" applyBorder="1"/>
    <xf numFmtId="165" fontId="2" fillId="0" borderId="35" xfId="3" applyNumberFormat="1" applyFont="1" applyBorder="1"/>
    <xf numFmtId="10" fontId="2" fillId="0" borderId="35" xfId="3" applyNumberFormat="1" applyFont="1" applyBorder="1"/>
    <xf numFmtId="3" fontId="7" fillId="0" borderId="3" xfId="1" applyNumberFormat="1" applyFont="1" applyBorder="1" applyAlignment="1">
      <alignment vertical="center" wrapText="1"/>
    </xf>
    <xf numFmtId="16" fontId="6" fillId="0" borderId="13" xfId="1" applyNumberFormat="1" applyFont="1" applyBorder="1" applyAlignment="1">
      <alignment vertical="center" wrapText="1"/>
    </xf>
    <xf numFmtId="0" fontId="1" fillId="0" borderId="0" xfId="1" applyFont="1" applyAlignment="1">
      <alignment horizontal="right"/>
    </xf>
    <xf numFmtId="0" fontId="6" fillId="0" borderId="13" xfId="1" applyFont="1" applyBorder="1" applyAlignment="1">
      <alignment vertical="center" wrapText="1"/>
    </xf>
    <xf numFmtId="0" fontId="6" fillId="0" borderId="37" xfId="1" applyFont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left" vertical="center" wrapText="1"/>
    </xf>
    <xf numFmtId="3" fontId="6" fillId="4" borderId="41" xfId="1" applyNumberFormat="1" applyFont="1" applyFill="1" applyBorder="1" applyAlignment="1">
      <alignment vertical="center" wrapText="1"/>
    </xf>
    <xf numFmtId="3" fontId="6" fillId="4" borderId="23" xfId="1" applyNumberFormat="1" applyFont="1" applyFill="1" applyBorder="1" applyAlignment="1">
      <alignment vertical="center" wrapText="1"/>
    </xf>
    <xf numFmtId="3" fontId="6" fillId="4" borderId="35" xfId="1" applyNumberFormat="1" applyFont="1" applyFill="1" applyBorder="1" applyAlignment="1">
      <alignment vertical="center" wrapText="1"/>
    </xf>
    <xf numFmtId="3" fontId="6" fillId="4" borderId="35" xfId="1" applyNumberFormat="1" applyFont="1" applyFill="1" applyBorder="1" applyAlignment="1">
      <alignment horizontal="right" vertical="center" wrapText="1"/>
    </xf>
    <xf numFmtId="0" fontId="7" fillId="0" borderId="21" xfId="1" applyFont="1" applyBorder="1" applyAlignment="1">
      <alignment vertical="center" wrapText="1"/>
    </xf>
    <xf numFmtId="0" fontId="6" fillId="3" borderId="13" xfId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left" vertical="center" wrapText="1"/>
    </xf>
    <xf numFmtId="0" fontId="6" fillId="3" borderId="37" xfId="1" applyFont="1" applyFill="1" applyBorder="1" applyAlignment="1">
      <alignment horizontal="right" vertical="center" wrapText="1"/>
    </xf>
    <xf numFmtId="164" fontId="6" fillId="3" borderId="35" xfId="1" applyNumberFormat="1" applyFont="1" applyFill="1" applyBorder="1" applyAlignment="1">
      <alignment horizontal="left" vertical="center" wrapText="1"/>
    </xf>
    <xf numFmtId="10" fontId="7" fillId="0" borderId="35" xfId="1" applyNumberFormat="1" applyFont="1" applyBorder="1" applyAlignment="1">
      <alignment horizontal="left" vertical="center" wrapText="1"/>
    </xf>
    <xf numFmtId="9" fontId="6" fillId="3" borderId="1" xfId="1" applyNumberFormat="1" applyFont="1" applyFill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0" fontId="8" fillId="0" borderId="0" xfId="1" applyFont="1"/>
    <xf numFmtId="4" fontId="8" fillId="0" borderId="0" xfId="1" applyNumberFormat="1" applyFont="1" applyAlignment="1">
      <alignment horizontal="right"/>
    </xf>
    <xf numFmtId="0" fontId="10" fillId="0" borderId="0" xfId="3" applyFont="1"/>
    <xf numFmtId="0" fontId="16" fillId="0" borderId="0" xfId="2" applyFont="1" applyAlignment="1">
      <alignment horizontal="right"/>
    </xf>
    <xf numFmtId="0" fontId="10" fillId="0" borderId="0" xfId="3" applyFont="1" applyAlignment="1">
      <alignment horizontal="center"/>
    </xf>
    <xf numFmtId="0" fontId="10" fillId="2" borderId="0" xfId="3" applyFont="1" applyFill="1"/>
    <xf numFmtId="0" fontId="10" fillId="0" borderId="0" xfId="3" applyFont="1" applyAlignment="1">
      <alignment horizontal="left"/>
    </xf>
    <xf numFmtId="4" fontId="5" fillId="0" borderId="0" xfId="2" applyNumberFormat="1" applyAlignment="1">
      <alignment horizontal="right"/>
    </xf>
    <xf numFmtId="0" fontId="5" fillId="0" borderId="0" xfId="2" applyAlignment="1">
      <alignment horizontal="right"/>
    </xf>
    <xf numFmtId="0" fontId="2" fillId="0" borderId="39" xfId="3" applyFont="1" applyBorder="1" applyAlignment="1">
      <alignment horizontal="left"/>
    </xf>
    <xf numFmtId="0" fontId="2" fillId="3" borderId="40" xfId="3" applyFont="1" applyFill="1" applyBorder="1" applyAlignment="1" applyProtection="1">
      <alignment horizontal="center" wrapText="1"/>
      <protection hidden="1"/>
    </xf>
    <xf numFmtId="0" fontId="18" fillId="0" borderId="40" xfId="3" applyFont="1" applyBorder="1" applyAlignment="1">
      <alignment horizontal="center" wrapText="1"/>
    </xf>
    <xf numFmtId="0" fontId="18" fillId="3" borderId="41" xfId="3" applyFont="1" applyFill="1" applyBorder="1" applyAlignment="1">
      <alignment horizontal="center" wrapText="1"/>
    </xf>
    <xf numFmtId="0" fontId="2" fillId="0" borderId="39" xfId="3" applyFont="1" applyBorder="1" applyAlignment="1" applyProtection="1">
      <alignment horizontal="center"/>
      <protection locked="0"/>
    </xf>
    <xf numFmtId="0" fontId="2" fillId="0" borderId="41" xfId="3" applyFont="1" applyBorder="1" applyAlignment="1" applyProtection="1">
      <alignment horizontal="center"/>
      <protection locked="0"/>
    </xf>
    <xf numFmtId="0" fontId="2" fillId="0" borderId="0" xfId="3" applyFont="1" applyAlignment="1">
      <alignment horizontal="center"/>
    </xf>
    <xf numFmtId="0" fontId="2" fillId="0" borderId="39" xfId="3" applyFont="1" applyBorder="1" applyAlignment="1">
      <alignment horizontal="center" wrapText="1"/>
    </xf>
    <xf numFmtId="4" fontId="2" fillId="3" borderId="40" xfId="3" applyNumberFormat="1" applyFont="1" applyFill="1" applyBorder="1" applyAlignment="1">
      <alignment horizontal="center" wrapText="1"/>
    </xf>
    <xf numFmtId="0" fontId="2" fillId="0" borderId="40" xfId="3" applyFont="1" applyBorder="1" applyAlignment="1" applyProtection="1">
      <alignment horizontal="center" wrapText="1"/>
      <protection hidden="1"/>
    </xf>
    <xf numFmtId="4" fontId="2" fillId="0" borderId="40" xfId="3" applyNumberFormat="1" applyFont="1" applyBorder="1" applyAlignment="1">
      <alignment horizontal="center" wrapText="1"/>
    </xf>
    <xf numFmtId="4" fontId="2" fillId="5" borderId="40" xfId="3" applyNumberFormat="1" applyFont="1" applyFill="1" applyBorder="1" applyAlignment="1">
      <alignment horizontal="center" wrapText="1"/>
    </xf>
    <xf numFmtId="0" fontId="13" fillId="0" borderId="40" xfId="3" applyFont="1" applyBorder="1" applyAlignment="1">
      <alignment horizontal="center" wrapText="1"/>
    </xf>
    <xf numFmtId="4" fontId="2" fillId="3" borderId="41" xfId="3" applyNumberFormat="1" applyFont="1" applyFill="1" applyBorder="1" applyAlignment="1">
      <alignment horizontal="center" wrapText="1"/>
    </xf>
    <xf numFmtId="0" fontId="2" fillId="3" borderId="39" xfId="3" applyFont="1" applyFill="1" applyBorder="1" applyAlignment="1">
      <alignment horizontal="center" wrapText="1"/>
    </xf>
    <xf numFmtId="0" fontId="2" fillId="3" borderId="40" xfId="3" applyFont="1" applyFill="1" applyBorder="1" applyAlignment="1">
      <alignment horizontal="center" wrapText="1"/>
    </xf>
    <xf numFmtId="0" fontId="10" fillId="0" borderId="0" xfId="3" applyFont="1" applyAlignment="1">
      <alignment wrapText="1"/>
    </xf>
    <xf numFmtId="1" fontId="10" fillId="0" borderId="0" xfId="3" applyNumberFormat="1" applyFont="1"/>
    <xf numFmtId="167" fontId="7" fillId="0" borderId="43" xfId="5" applyNumberFormat="1" applyFont="1" applyFill="1" applyBorder="1" applyAlignment="1" applyProtection="1">
      <alignment horizontal="right" vertical="top" wrapText="1"/>
      <protection locked="0"/>
    </xf>
    <xf numFmtId="3" fontId="10" fillId="6" borderId="48" xfId="3" applyNumberFormat="1" applyFont="1" applyFill="1" applyBorder="1"/>
    <xf numFmtId="0" fontId="10" fillId="0" borderId="42" xfId="3" applyFont="1" applyBorder="1" applyAlignment="1" applyProtection="1">
      <alignment horizontal="center"/>
      <protection locked="0"/>
    </xf>
    <xf numFmtId="168" fontId="7" fillId="6" borderId="43" xfId="5" applyNumberFormat="1" applyFont="1" applyFill="1" applyBorder="1" applyAlignment="1" applyProtection="1">
      <alignment horizontal="right" vertical="top" wrapText="1"/>
    </xf>
    <xf numFmtId="3" fontId="7" fillId="0" borderId="43" xfId="5" applyNumberFormat="1" applyFont="1" applyFill="1" applyBorder="1" applyAlignment="1" applyProtection="1">
      <alignment horizontal="center" vertical="top" wrapText="1"/>
      <protection locked="0"/>
    </xf>
    <xf numFmtId="0" fontId="0" fillId="0" borderId="5" xfId="5" applyNumberFormat="1" applyFont="1" applyFill="1" applyBorder="1" applyAlignment="1" applyProtection="1">
      <alignment horizontal="center"/>
      <protection locked="0"/>
    </xf>
    <xf numFmtId="168" fontId="7" fillId="6" borderId="48" xfId="5" applyNumberFormat="1" applyFont="1" applyFill="1" applyBorder="1" applyAlignment="1" applyProtection="1">
      <alignment horizontal="right" vertical="top" wrapText="1"/>
    </xf>
    <xf numFmtId="4" fontId="10" fillId="0" borderId="0" xfId="3" applyNumberFormat="1" applyFont="1"/>
    <xf numFmtId="168" fontId="7" fillId="0" borderId="0" xfId="5" applyNumberFormat="1" applyFont="1" applyFill="1" applyBorder="1" applyAlignment="1" applyProtection="1">
      <alignment horizontal="right" vertical="top" wrapText="1"/>
    </xf>
    <xf numFmtId="9" fontId="10" fillId="0" borderId="0" xfId="4" applyFont="1" applyProtection="1"/>
    <xf numFmtId="0" fontId="10" fillId="0" borderId="14" xfId="3" applyFont="1" applyBorder="1" applyProtection="1">
      <protection locked="0"/>
    </xf>
    <xf numFmtId="0" fontId="1" fillId="0" borderId="13" xfId="3" applyBorder="1" applyAlignment="1" applyProtection="1">
      <alignment horizontal="center"/>
      <protection locked="0"/>
    </xf>
    <xf numFmtId="0" fontId="0" fillId="0" borderId="1" xfId="5" applyNumberFormat="1" applyFont="1" applyFill="1" applyBorder="1" applyAlignment="1" applyProtection="1">
      <alignment horizontal="center"/>
      <protection locked="0"/>
    </xf>
    <xf numFmtId="168" fontId="7" fillId="6" borderId="1" xfId="5" applyNumberFormat="1" applyFont="1" applyFill="1" applyBorder="1" applyAlignment="1" applyProtection="1">
      <alignment horizontal="right" vertical="top" wrapText="1"/>
    </xf>
    <xf numFmtId="165" fontId="10" fillId="0" borderId="0" xfId="3" applyNumberFormat="1" applyFont="1" applyProtection="1">
      <protection hidden="1"/>
    </xf>
    <xf numFmtId="10" fontId="10" fillId="0" borderId="0" xfId="3" applyNumberFormat="1" applyFont="1" applyProtection="1">
      <protection hidden="1"/>
    </xf>
    <xf numFmtId="165" fontId="10" fillId="0" borderId="0" xfId="3" applyNumberFormat="1" applyFont="1"/>
    <xf numFmtId="10" fontId="10" fillId="0" borderId="0" xfId="3" applyNumberFormat="1" applyFont="1"/>
    <xf numFmtId="9" fontId="10" fillId="0" borderId="0" xfId="4" applyFont="1" applyBorder="1" applyProtection="1"/>
    <xf numFmtId="0" fontId="1" fillId="0" borderId="0" xfId="3"/>
    <xf numFmtId="165" fontId="1" fillId="0" borderId="0" xfId="3" applyNumberFormat="1"/>
    <xf numFmtId="10" fontId="1" fillId="0" borderId="0" xfId="3" applyNumberFormat="1"/>
    <xf numFmtId="0" fontId="2" fillId="0" borderId="0" xfId="3" applyFont="1"/>
    <xf numFmtId="165" fontId="2" fillId="0" borderId="0" xfId="3" applyNumberFormat="1" applyFont="1"/>
    <xf numFmtId="10" fontId="2" fillId="0" borderId="0" xfId="3" applyNumberFormat="1" applyFont="1"/>
    <xf numFmtId="9" fontId="10" fillId="0" borderId="0" xfId="4" applyFont="1" applyFill="1" applyBorder="1" applyProtection="1"/>
    <xf numFmtId="0" fontId="10" fillId="0" borderId="14" xfId="3" applyFont="1" applyBorder="1" applyAlignment="1" applyProtection="1">
      <alignment horizontal="center" vertical="center"/>
      <protection locked="0"/>
    </xf>
    <xf numFmtId="0" fontId="10" fillId="0" borderId="14" xfId="3" applyFont="1" applyBorder="1" applyAlignment="1" applyProtection="1">
      <alignment horizontal="center"/>
      <protection locked="0"/>
    </xf>
    <xf numFmtId="167" fontId="7" fillId="0" borderId="16" xfId="5" applyNumberFormat="1" applyFont="1" applyFill="1" applyBorder="1" applyAlignment="1" applyProtection="1">
      <alignment horizontal="right" vertical="top" wrapText="1"/>
      <protection locked="0"/>
    </xf>
    <xf numFmtId="3" fontId="10" fillId="6" borderId="50" xfId="3" applyNumberFormat="1" applyFont="1" applyFill="1" applyBorder="1"/>
    <xf numFmtId="0" fontId="10" fillId="0" borderId="49" xfId="3" applyFont="1" applyBorder="1" applyAlignment="1" applyProtection="1">
      <alignment horizontal="center"/>
      <protection locked="0"/>
    </xf>
    <xf numFmtId="0" fontId="10" fillId="0" borderId="38" xfId="3" applyFont="1" applyBorder="1" applyAlignment="1" applyProtection="1">
      <alignment horizontal="center"/>
      <protection locked="0"/>
    </xf>
    <xf numFmtId="0" fontId="1" fillId="0" borderId="37" xfId="3" applyBorder="1" applyAlignment="1" applyProtection="1">
      <alignment horizontal="center"/>
      <protection locked="0"/>
    </xf>
    <xf numFmtId="3" fontId="7" fillId="0" borderId="16" xfId="5" applyNumberFormat="1" applyFont="1" applyFill="1" applyBorder="1" applyAlignment="1" applyProtection="1">
      <alignment horizontal="center" vertical="top" wrapText="1"/>
      <protection locked="0"/>
    </xf>
    <xf numFmtId="0" fontId="0" fillId="0" borderId="35" xfId="5" applyNumberFormat="1" applyFont="1" applyFill="1" applyBorder="1" applyAlignment="1" applyProtection="1">
      <alignment horizontal="center"/>
      <protection locked="0"/>
    </xf>
    <xf numFmtId="0" fontId="21" fillId="0" borderId="0" xfId="3" applyFont="1"/>
    <xf numFmtId="4" fontId="2" fillId="4" borderId="52" xfId="3" applyNumberFormat="1" applyFont="1" applyFill="1" applyBorder="1"/>
    <xf numFmtId="4" fontId="10" fillId="4" borderId="52" xfId="3" applyNumberFormat="1" applyFont="1" applyFill="1" applyBorder="1"/>
    <xf numFmtId="4" fontId="2" fillId="4" borderId="53" xfId="3" applyNumberFormat="1" applyFont="1" applyFill="1" applyBorder="1"/>
    <xf numFmtId="0" fontId="21" fillId="6" borderId="25" xfId="3" applyFont="1" applyFill="1" applyBorder="1" applyAlignment="1">
      <alignment horizontal="right"/>
    </xf>
    <xf numFmtId="0" fontId="22" fillId="6" borderId="0" xfId="3" applyFont="1" applyFill="1" applyAlignment="1">
      <alignment horizontal="right"/>
    </xf>
    <xf numFmtId="0" fontId="21" fillId="6" borderId="0" xfId="3" applyFont="1" applyFill="1" applyProtection="1">
      <protection locked="0"/>
    </xf>
    <xf numFmtId="3" fontId="21" fillId="6" borderId="0" xfId="3" applyNumberFormat="1" applyFont="1" applyFill="1" applyAlignment="1" applyProtection="1">
      <alignment horizontal="right"/>
      <protection locked="0"/>
    </xf>
    <xf numFmtId="3" fontId="21" fillId="6" borderId="0" xfId="3" applyNumberFormat="1" applyFont="1" applyFill="1" applyProtection="1">
      <protection locked="0"/>
    </xf>
    <xf numFmtId="3" fontId="21" fillId="6" borderId="0" xfId="3" applyNumberFormat="1" applyFont="1" applyFill="1"/>
    <xf numFmtId="4" fontId="22" fillId="6" borderId="0" xfId="3" applyNumberFormat="1" applyFont="1" applyFill="1" applyProtection="1">
      <protection locked="0"/>
    </xf>
    <xf numFmtId="4" fontId="21" fillId="6" borderId="0" xfId="3" applyNumberFormat="1" applyFont="1" applyFill="1"/>
    <xf numFmtId="4" fontId="22" fillId="6" borderId="0" xfId="3" applyNumberFormat="1" applyFont="1" applyFill="1" applyAlignment="1" applyProtection="1">
      <alignment horizontal="center"/>
      <protection locked="0"/>
    </xf>
    <xf numFmtId="4" fontId="21" fillId="6" borderId="0" xfId="3" applyNumberFormat="1" applyFont="1" applyFill="1" applyAlignment="1" applyProtection="1">
      <alignment horizontal="center"/>
      <protection locked="0"/>
    </xf>
    <xf numFmtId="4" fontId="22" fillId="6" borderId="0" xfId="3" applyNumberFormat="1" applyFont="1" applyFill="1"/>
    <xf numFmtId="4" fontId="21" fillId="6" borderId="24" xfId="3" applyNumberFormat="1" applyFont="1" applyFill="1" applyBorder="1"/>
    <xf numFmtId="3" fontId="21" fillId="6" borderId="27" xfId="3" applyNumberFormat="1" applyFont="1" applyFill="1" applyBorder="1" applyAlignment="1" applyProtection="1">
      <alignment horizontal="right"/>
      <protection locked="0"/>
    </xf>
    <xf numFmtId="0" fontId="10" fillId="3" borderId="36" xfId="3" applyFont="1" applyFill="1" applyBorder="1" applyAlignment="1">
      <alignment horizontal="right"/>
    </xf>
    <xf numFmtId="0" fontId="10" fillId="3" borderId="54" xfId="3" applyFont="1" applyFill="1" applyBorder="1" applyAlignment="1">
      <alignment horizontal="center"/>
    </xf>
    <xf numFmtId="0" fontId="18" fillId="3" borderId="54" xfId="3" applyFont="1" applyFill="1" applyBorder="1" applyAlignment="1" applyProtection="1">
      <alignment horizontal="right"/>
      <protection locked="0"/>
    </xf>
    <xf numFmtId="3" fontId="18" fillId="3" borderId="54" xfId="3" applyNumberFormat="1" applyFont="1" applyFill="1" applyBorder="1"/>
    <xf numFmtId="0" fontId="2" fillId="3" borderId="54" xfId="3" applyFont="1" applyFill="1" applyBorder="1" applyProtection="1">
      <protection locked="0"/>
    </xf>
    <xf numFmtId="0" fontId="2" fillId="3" borderId="54" xfId="3" applyFont="1" applyFill="1" applyBorder="1"/>
    <xf numFmtId="4" fontId="10" fillId="3" borderId="54" xfId="3" applyNumberFormat="1" applyFont="1" applyFill="1" applyBorder="1" applyProtection="1">
      <protection locked="0"/>
    </xf>
    <xf numFmtId="4" fontId="10" fillId="3" borderId="54" xfId="3" applyNumberFormat="1" applyFont="1" applyFill="1" applyBorder="1"/>
    <xf numFmtId="4" fontId="10" fillId="3" borderId="54" xfId="3" applyNumberFormat="1" applyFont="1" applyFill="1" applyBorder="1" applyAlignment="1" applyProtection="1">
      <alignment horizontal="center"/>
      <protection locked="0"/>
    </xf>
    <xf numFmtId="4" fontId="10" fillId="3" borderId="55" xfId="3" applyNumberFormat="1" applyFont="1" applyFill="1" applyBorder="1"/>
    <xf numFmtId="0" fontId="21" fillId="6" borderId="0" xfId="3" applyFont="1" applyFill="1" applyAlignment="1">
      <alignment horizontal="center"/>
    </xf>
    <xf numFmtId="0" fontId="22" fillId="6" borderId="0" xfId="3" applyFont="1" applyFill="1" applyAlignment="1" applyProtection="1">
      <alignment horizontal="right"/>
      <protection locked="0"/>
    </xf>
    <xf numFmtId="0" fontId="22" fillId="6" borderId="0" xfId="3" applyFont="1" applyFill="1" applyProtection="1">
      <protection locked="0"/>
    </xf>
    <xf numFmtId="0" fontId="22" fillId="6" borderId="0" xfId="3" applyFont="1" applyFill="1"/>
    <xf numFmtId="4" fontId="21" fillId="6" borderId="0" xfId="3" applyNumberFormat="1" applyFont="1" applyFill="1" applyProtection="1">
      <protection locked="0"/>
    </xf>
    <xf numFmtId="0" fontId="2" fillId="4" borderId="36" xfId="3" applyFont="1" applyFill="1" applyBorder="1" applyAlignment="1">
      <alignment horizontal="right"/>
    </xf>
    <xf numFmtId="0" fontId="2" fillId="4" borderId="54" xfId="3" applyFont="1" applyFill="1" applyBorder="1"/>
    <xf numFmtId="0" fontId="2" fillId="4" borderId="54" xfId="3" applyFont="1" applyFill="1" applyBorder="1" applyProtection="1">
      <protection locked="0"/>
    </xf>
    <xf numFmtId="3" fontId="2" fillId="4" borderId="54" xfId="3" applyNumberFormat="1" applyFont="1" applyFill="1" applyBorder="1"/>
    <xf numFmtId="4" fontId="2" fillId="4" borderId="54" xfId="3" applyNumberFormat="1" applyFont="1" applyFill="1" applyBorder="1" applyProtection="1">
      <protection locked="0"/>
    </xf>
    <xf numFmtId="4" fontId="2" fillId="4" borderId="54" xfId="3" applyNumberFormat="1" applyFont="1" applyFill="1" applyBorder="1"/>
    <xf numFmtId="4" fontId="2" fillId="4" borderId="54" xfId="3" applyNumberFormat="1" applyFont="1" applyFill="1" applyBorder="1" applyAlignment="1" applyProtection="1">
      <alignment horizontal="center"/>
      <protection locked="0"/>
    </xf>
    <xf numFmtId="4" fontId="10" fillId="4" borderId="54" xfId="3" applyNumberFormat="1" applyFont="1" applyFill="1" applyBorder="1"/>
    <xf numFmtId="4" fontId="2" fillId="4" borderId="55" xfId="3" applyNumberFormat="1" applyFont="1" applyFill="1" applyBorder="1"/>
    <xf numFmtId="0" fontId="21" fillId="6" borderId="0" xfId="3" applyFont="1" applyFill="1"/>
    <xf numFmtId="0" fontId="18" fillId="3" borderId="54" xfId="3" applyFont="1" applyFill="1" applyBorder="1" applyAlignment="1">
      <alignment horizontal="center"/>
    </xf>
    <xf numFmtId="0" fontId="2" fillId="4" borderId="32" xfId="3" applyFont="1" applyFill="1" applyBorder="1" applyAlignment="1">
      <alignment horizontal="right"/>
    </xf>
    <xf numFmtId="0" fontId="2" fillId="4" borderId="33" xfId="3" applyFont="1" applyFill="1" applyBorder="1"/>
    <xf numFmtId="0" fontId="2" fillId="4" borderId="33" xfId="3" applyFont="1" applyFill="1" applyBorder="1" applyProtection="1">
      <protection locked="0"/>
    </xf>
    <xf numFmtId="4" fontId="2" fillId="4" borderId="33" xfId="3" applyNumberFormat="1" applyFont="1" applyFill="1" applyBorder="1" applyProtection="1">
      <protection locked="0"/>
    </xf>
    <xf numFmtId="4" fontId="10" fillId="4" borderId="33" xfId="3" applyNumberFormat="1" applyFont="1" applyFill="1" applyBorder="1"/>
    <xf numFmtId="4" fontId="10" fillId="4" borderId="33" xfId="3" applyNumberFormat="1" applyFont="1" applyFill="1" applyBorder="1" applyAlignment="1" applyProtection="1">
      <alignment horizontal="center"/>
      <protection locked="0"/>
    </xf>
    <xf numFmtId="0" fontId="10" fillId="4" borderId="33" xfId="3" applyFont="1" applyFill="1" applyBorder="1"/>
    <xf numFmtId="4" fontId="10" fillId="4" borderId="34" xfId="3" applyNumberFormat="1" applyFont="1" applyFill="1" applyBorder="1"/>
    <xf numFmtId="0" fontId="10" fillId="3" borderId="42" xfId="3" applyFont="1" applyFill="1" applyBorder="1" applyAlignment="1">
      <alignment horizontal="right"/>
    </xf>
    <xf numFmtId="9" fontId="10" fillId="3" borderId="29" xfId="3" applyNumberFormat="1" applyFont="1" applyFill="1" applyBorder="1" applyProtection="1">
      <protection locked="0"/>
    </xf>
    <xf numFmtId="0" fontId="10" fillId="3" borderId="27" xfId="3" applyFont="1" applyFill="1" applyBorder="1" applyProtection="1">
      <protection locked="0"/>
    </xf>
    <xf numFmtId="3" fontId="2" fillId="3" borderId="19" xfId="3" applyNumberFormat="1" applyFont="1" applyFill="1" applyBorder="1"/>
    <xf numFmtId="0" fontId="10" fillId="0" borderId="0" xfId="3" applyFont="1" applyProtection="1">
      <protection locked="0"/>
    </xf>
    <xf numFmtId="1" fontId="10" fillId="0" borderId="0" xfId="3" applyNumberFormat="1" applyFont="1" applyAlignment="1" applyProtection="1">
      <alignment horizontal="center"/>
      <protection locked="0"/>
    </xf>
    <xf numFmtId="1" fontId="10" fillId="0" borderId="0" xfId="3" applyNumberFormat="1" applyFont="1" applyProtection="1">
      <protection locked="0"/>
    </xf>
    <xf numFmtId="0" fontId="18" fillId="4" borderId="51" xfId="3" applyFont="1" applyFill="1" applyBorder="1" applyAlignment="1">
      <alignment horizontal="right"/>
    </xf>
    <xf numFmtId="0" fontId="18" fillId="4" borderId="33" xfId="3" applyFont="1" applyFill="1" applyBorder="1" applyAlignment="1">
      <alignment horizontal="right"/>
    </xf>
    <xf numFmtId="0" fontId="10" fillId="4" borderId="33" xfId="3" applyFont="1" applyFill="1" applyBorder="1" applyProtection="1">
      <protection locked="0"/>
    </xf>
    <xf numFmtId="3" fontId="2" fillId="4" borderId="34" xfId="3" applyNumberFormat="1" applyFont="1" applyFill="1" applyBorder="1"/>
    <xf numFmtId="0" fontId="10" fillId="0" borderId="0" xfId="3" applyFont="1" applyAlignment="1" applyProtection="1">
      <alignment horizontal="center"/>
      <protection locked="0"/>
    </xf>
    <xf numFmtId="0" fontId="1" fillId="0" borderId="0" xfId="1" applyFont="1" applyFill="1"/>
    <xf numFmtId="3" fontId="1" fillId="0" borderId="0" xfId="1" applyNumberFormat="1" applyFont="1" applyFill="1"/>
    <xf numFmtId="0" fontId="1" fillId="0" borderId="0" xfId="1" applyFont="1" applyFill="1" applyAlignment="1">
      <alignment horizontal="right"/>
    </xf>
    <xf numFmtId="9" fontId="10" fillId="0" borderId="0" xfId="4" applyFont="1" applyFill="1" applyProtection="1"/>
    <xf numFmtId="0" fontId="2" fillId="0" borderId="21" xfId="3" applyFont="1" applyBorder="1"/>
    <xf numFmtId="165" fontId="2" fillId="0" borderId="21" xfId="3" applyNumberFormat="1" applyFont="1" applyBorder="1"/>
    <xf numFmtId="10" fontId="2" fillId="0" borderId="21" xfId="3" applyNumberFormat="1" applyFont="1" applyBorder="1"/>
    <xf numFmtId="1" fontId="7" fillId="0" borderId="21" xfId="1" applyNumberFormat="1" applyFont="1" applyBorder="1" applyAlignment="1">
      <alignment vertical="center" wrapText="1"/>
    </xf>
    <xf numFmtId="164" fontId="7" fillId="0" borderId="0" xfId="1" applyNumberFormat="1" applyFont="1" applyAlignment="1">
      <alignment horizontal="left" vertical="center" wrapText="1"/>
    </xf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0" fontId="7" fillId="0" borderId="0" xfId="1" applyNumberFormat="1" applyFont="1" applyAlignment="1">
      <alignment horizontal="left" vertical="center" wrapText="1"/>
    </xf>
    <xf numFmtId="9" fontId="7" fillId="0" borderId="0" xfId="1" applyNumberFormat="1" applyFont="1" applyAlignment="1">
      <alignment horizontal="left" vertical="center" wrapText="1"/>
    </xf>
    <xf numFmtId="8" fontId="10" fillId="0" borderId="0" xfId="3" applyNumberFormat="1" applyFont="1"/>
    <xf numFmtId="1" fontId="7" fillId="6" borderId="1" xfId="5" applyNumberFormat="1" applyFont="1" applyFill="1" applyBorder="1" applyAlignment="1" applyProtection="1">
      <alignment horizontal="right" vertical="top" wrapText="1"/>
    </xf>
    <xf numFmtId="0" fontId="10" fillId="0" borderId="48" xfId="3" applyFont="1" applyBorder="1" applyProtection="1">
      <protection locked="0"/>
    </xf>
    <xf numFmtId="0" fontId="1" fillId="0" borderId="4" xfId="3" applyBorder="1" applyAlignment="1" applyProtection="1">
      <alignment horizontal="center"/>
      <protection locked="0"/>
    </xf>
    <xf numFmtId="3" fontId="14" fillId="0" borderId="43" xfId="5" applyNumberFormat="1" applyFont="1" applyFill="1" applyBorder="1" applyAlignment="1" applyProtection="1">
      <alignment horizontal="center" vertical="top" wrapText="1"/>
      <protection locked="0"/>
    </xf>
    <xf numFmtId="168" fontId="7" fillId="6" borderId="42" xfId="5" applyNumberFormat="1" applyFont="1" applyFill="1" applyBorder="1" applyAlignment="1" applyProtection="1">
      <alignment horizontal="right" vertical="top" wrapText="1"/>
    </xf>
    <xf numFmtId="168" fontId="7" fillId="6" borderId="4" xfId="5" applyNumberFormat="1" applyFont="1" applyFill="1" applyBorder="1" applyAlignment="1" applyProtection="1">
      <alignment horizontal="right" vertical="top" wrapText="1"/>
    </xf>
    <xf numFmtId="168" fontId="7" fillId="6" borderId="5" xfId="5" applyNumberFormat="1" applyFont="1" applyFill="1" applyBorder="1" applyAlignment="1" applyProtection="1">
      <alignment horizontal="right" vertical="top" wrapText="1"/>
    </xf>
    <xf numFmtId="0" fontId="14" fillId="0" borderId="1" xfId="5" applyNumberFormat="1" applyFont="1" applyFill="1" applyBorder="1" applyAlignment="1" applyProtection="1">
      <alignment horizontal="center"/>
      <protection locked="0"/>
    </xf>
    <xf numFmtId="168" fontId="7" fillId="6" borderId="13" xfId="5" applyNumberFormat="1" applyFont="1" applyFill="1" applyBorder="1" applyAlignment="1" applyProtection="1">
      <alignment horizontal="right" vertical="top" wrapText="1"/>
    </xf>
    <xf numFmtId="168" fontId="7" fillId="6" borderId="14" xfId="5" applyNumberFormat="1" applyFont="1" applyFill="1" applyBorder="1" applyAlignment="1" applyProtection="1">
      <alignment horizontal="right" vertical="top" wrapText="1"/>
    </xf>
    <xf numFmtId="3" fontId="25" fillId="0" borderId="43" xfId="5" applyNumberFormat="1" applyFont="1" applyFill="1" applyBorder="1" applyAlignment="1" applyProtection="1">
      <alignment horizontal="center" vertical="top" wrapText="1"/>
      <protection locked="0"/>
    </xf>
    <xf numFmtId="0" fontId="25" fillId="0" borderId="1" xfId="5" applyNumberFormat="1" applyFont="1" applyFill="1" applyBorder="1" applyAlignment="1" applyProtection="1">
      <alignment horizontal="center"/>
      <protection locked="0"/>
    </xf>
    <xf numFmtId="168" fontId="7" fillId="0" borderId="43" xfId="5" applyNumberFormat="1" applyFont="1" applyFill="1" applyBorder="1" applyAlignment="1" applyProtection="1">
      <alignment horizontal="right" vertical="top" wrapText="1"/>
      <protection locked="0"/>
    </xf>
    <xf numFmtId="167" fontId="7" fillId="0" borderId="1" xfId="5" applyNumberFormat="1" applyFont="1" applyFill="1" applyBorder="1" applyAlignment="1" applyProtection="1">
      <alignment horizontal="right" vertical="top" wrapText="1"/>
      <protection locked="0"/>
    </xf>
    <xf numFmtId="3" fontId="10" fillId="6" borderId="14" xfId="3" applyNumberFormat="1" applyFont="1" applyFill="1" applyBorder="1"/>
    <xf numFmtId="0" fontId="10" fillId="0" borderId="3" xfId="3" applyFont="1" applyBorder="1" applyAlignment="1" applyProtection="1">
      <alignment horizontal="center"/>
      <protection locked="0"/>
    </xf>
    <xf numFmtId="3" fontId="14" fillId="0" borderId="1" xfId="5" applyNumberFormat="1" applyFont="1" applyFill="1" applyBorder="1" applyAlignment="1" applyProtection="1">
      <alignment horizontal="center" vertical="top" wrapText="1"/>
      <protection locked="0"/>
    </xf>
    <xf numFmtId="3" fontId="7" fillId="0" borderId="1" xfId="5" applyNumberFormat="1" applyFont="1" applyFill="1" applyBorder="1" applyAlignment="1" applyProtection="1">
      <alignment horizontal="center" vertical="top" wrapText="1"/>
      <protection locked="0"/>
    </xf>
    <xf numFmtId="167" fontId="7" fillId="0" borderId="35" xfId="5" applyNumberFormat="1" applyFont="1" applyFill="1" applyBorder="1" applyAlignment="1" applyProtection="1">
      <alignment horizontal="right" vertical="top" wrapText="1"/>
      <protection locked="0"/>
    </xf>
    <xf numFmtId="3" fontId="10" fillId="6" borderId="38" xfId="3" applyNumberFormat="1" applyFont="1" applyFill="1" applyBorder="1"/>
    <xf numFmtId="0" fontId="10" fillId="0" borderId="23" xfId="3" applyFont="1" applyBorder="1" applyAlignment="1" applyProtection="1">
      <alignment horizontal="center"/>
      <protection locked="0"/>
    </xf>
    <xf numFmtId="0" fontId="26" fillId="0" borderId="1" xfId="5" applyNumberFormat="1" applyFont="1" applyFill="1" applyBorder="1" applyAlignment="1" applyProtection="1">
      <alignment horizontal="center"/>
      <protection locked="0"/>
    </xf>
    <xf numFmtId="168" fontId="7" fillId="6" borderId="37" xfId="5" applyNumberFormat="1" applyFont="1" applyFill="1" applyBorder="1" applyAlignment="1" applyProtection="1">
      <alignment horizontal="right" vertical="top" wrapText="1"/>
    </xf>
    <xf numFmtId="168" fontId="7" fillId="6" borderId="35" xfId="5" applyNumberFormat="1" applyFont="1" applyFill="1" applyBorder="1" applyAlignment="1" applyProtection="1">
      <alignment horizontal="right" vertical="top" wrapText="1"/>
    </xf>
    <xf numFmtId="3" fontId="10" fillId="6" borderId="2" xfId="3" applyNumberFormat="1" applyFont="1" applyFill="1" applyBorder="1"/>
    <xf numFmtId="0" fontId="10" fillId="0" borderId="13" xfId="3" applyFont="1" applyBorder="1" applyAlignment="1" applyProtection="1">
      <alignment horizontal="center"/>
      <protection locked="0"/>
    </xf>
    <xf numFmtId="1" fontId="7" fillId="6" borderId="46" xfId="5" applyNumberFormat="1" applyFont="1" applyFill="1" applyBorder="1" applyAlignment="1" applyProtection="1">
      <alignment horizontal="right" vertical="top" wrapText="1"/>
    </xf>
    <xf numFmtId="167" fontId="7" fillId="0" borderId="46" xfId="5" applyNumberFormat="1" applyFont="1" applyFill="1" applyBorder="1" applyAlignment="1" applyProtection="1">
      <alignment horizontal="right" vertical="top" wrapText="1"/>
      <protection locked="0"/>
    </xf>
    <xf numFmtId="3" fontId="10" fillId="6" borderId="47" xfId="3" applyNumberFormat="1" applyFont="1" applyFill="1" applyBorder="1"/>
    <xf numFmtId="0" fontId="10" fillId="0" borderId="45" xfId="3" applyFont="1" applyBorder="1" applyAlignment="1" applyProtection="1">
      <alignment horizontal="center"/>
      <protection locked="0"/>
    </xf>
    <xf numFmtId="0" fontId="10" fillId="0" borderId="56" xfId="3" applyFont="1" applyBorder="1" applyAlignment="1" applyProtection="1">
      <alignment horizontal="center"/>
      <protection locked="0"/>
    </xf>
    <xf numFmtId="0" fontId="10" fillId="0" borderId="57" xfId="3" applyFont="1" applyBorder="1"/>
    <xf numFmtId="0" fontId="1" fillId="0" borderId="45" xfId="3" applyBorder="1" applyAlignment="1" applyProtection="1">
      <alignment horizontal="center"/>
      <protection locked="0"/>
    </xf>
    <xf numFmtId="168" fontId="7" fillId="6" borderId="46" xfId="5" applyNumberFormat="1" applyFont="1" applyFill="1" applyBorder="1" applyAlignment="1" applyProtection="1">
      <alignment horizontal="right" vertical="top" wrapText="1"/>
    </xf>
    <xf numFmtId="3" fontId="7" fillId="0" borderId="46" xfId="5" applyNumberFormat="1" applyFont="1" applyFill="1" applyBorder="1" applyAlignment="1" applyProtection="1">
      <alignment horizontal="center" vertical="top" wrapText="1"/>
      <protection locked="0"/>
    </xf>
    <xf numFmtId="0" fontId="0" fillId="0" borderId="46" xfId="5" applyNumberFormat="1" applyFont="1" applyFill="1" applyBorder="1" applyAlignment="1" applyProtection="1">
      <alignment horizontal="center"/>
      <protection locked="0"/>
    </xf>
    <xf numFmtId="168" fontId="7" fillId="6" borderId="56" xfId="5" applyNumberFormat="1" applyFont="1" applyFill="1" applyBorder="1" applyAlignment="1" applyProtection="1">
      <alignment horizontal="right" vertical="top" wrapText="1"/>
    </xf>
    <xf numFmtId="168" fontId="7" fillId="6" borderId="45" xfId="5" applyNumberFormat="1" applyFont="1" applyFill="1" applyBorder="1" applyAlignment="1" applyProtection="1">
      <alignment horizontal="right" vertical="top" wrapText="1"/>
    </xf>
    <xf numFmtId="0" fontId="18" fillId="4" borderId="15" xfId="3" applyFont="1" applyFill="1" applyBorder="1" applyAlignment="1">
      <alignment horizontal="right"/>
    </xf>
    <xf numFmtId="0" fontId="18" fillId="4" borderId="27" xfId="3" applyFont="1" applyFill="1" applyBorder="1" applyAlignment="1">
      <alignment horizontal="right"/>
    </xf>
    <xf numFmtId="0" fontId="10" fillId="4" borderId="27" xfId="3" applyFont="1" applyFill="1" applyBorder="1" applyProtection="1">
      <protection locked="0"/>
    </xf>
    <xf numFmtId="4" fontId="2" fillId="4" borderId="27" xfId="3" applyNumberFormat="1" applyFont="1" applyFill="1" applyBorder="1"/>
    <xf numFmtId="3" fontId="10" fillId="4" borderId="27" xfId="3" applyNumberFormat="1" applyFont="1" applyFill="1" applyBorder="1" applyProtection="1">
      <protection locked="0"/>
    </xf>
    <xf numFmtId="3" fontId="10" fillId="4" borderId="27" xfId="3" applyNumberFormat="1" applyFont="1" applyFill="1" applyBorder="1"/>
    <xf numFmtId="4" fontId="18" fillId="4" borderId="27" xfId="3" applyNumberFormat="1" applyFont="1" applyFill="1" applyBorder="1" applyProtection="1">
      <protection locked="0"/>
    </xf>
    <xf numFmtId="4" fontId="2" fillId="4" borderId="27" xfId="3" applyNumberFormat="1" applyFont="1" applyFill="1" applyBorder="1" applyAlignment="1" applyProtection="1">
      <alignment horizontal="center"/>
      <protection locked="0"/>
    </xf>
    <xf numFmtId="4" fontId="10" fillId="4" borderId="27" xfId="3" applyNumberFormat="1" applyFont="1" applyFill="1" applyBorder="1" applyAlignment="1" applyProtection="1">
      <alignment horizontal="center"/>
      <protection locked="0"/>
    </xf>
    <xf numFmtId="3" fontId="10" fillId="0" borderId="0" xfId="3" applyNumberFormat="1" applyFont="1"/>
    <xf numFmtId="10" fontId="1" fillId="0" borderId="0" xfId="1" applyNumberFormat="1" applyFont="1" applyFill="1"/>
    <xf numFmtId="3" fontId="1" fillId="0" borderId="0" xfId="1" applyNumberFormat="1" applyFont="1" applyFill="1" applyAlignment="1">
      <alignment horizontal="right"/>
    </xf>
    <xf numFmtId="2" fontId="1" fillId="0" borderId="0" xfId="1" applyNumberFormat="1" applyFont="1" applyFill="1"/>
    <xf numFmtId="2" fontId="7" fillId="0" borderId="0" xfId="1" applyNumberFormat="1" applyFont="1" applyFill="1" applyAlignment="1">
      <alignment horizontal="right" vertical="center" wrapText="1"/>
    </xf>
    <xf numFmtId="1" fontId="7" fillId="0" borderId="0" xfId="1" applyNumberFormat="1" applyFont="1" applyFill="1" applyAlignment="1">
      <alignment horizontal="right" vertical="center" wrapText="1"/>
    </xf>
    <xf numFmtId="164" fontId="7" fillId="0" borderId="0" xfId="1" applyNumberFormat="1" applyFont="1" applyFill="1" applyAlignment="1">
      <alignment horizontal="left" vertical="center" wrapText="1"/>
    </xf>
    <xf numFmtId="0" fontId="7" fillId="0" borderId="0" xfId="1" applyFont="1" applyFill="1" applyAlignment="1">
      <alignment vertical="center" wrapText="1"/>
    </xf>
    <xf numFmtId="1" fontId="7" fillId="0" borderId="0" xfId="1" applyNumberFormat="1" applyFont="1" applyFill="1" applyAlignment="1">
      <alignment vertical="center" wrapText="1"/>
    </xf>
    <xf numFmtId="0" fontId="11" fillId="0" borderId="58" xfId="3" applyFont="1" applyBorder="1"/>
    <xf numFmtId="0" fontId="1" fillId="0" borderId="9" xfId="1" applyFont="1" applyBorder="1"/>
    <xf numFmtId="3" fontId="6" fillId="4" borderId="61" xfId="1" applyNumberFormat="1" applyFont="1" applyFill="1" applyBorder="1" applyAlignment="1">
      <alignment vertical="center" wrapText="1"/>
    </xf>
    <xf numFmtId="2" fontId="6" fillId="3" borderId="2" xfId="1" applyNumberFormat="1" applyFont="1" applyFill="1" applyBorder="1" applyAlignment="1">
      <alignment vertical="center" wrapText="1"/>
    </xf>
    <xf numFmtId="3" fontId="6" fillId="3" borderId="61" xfId="1" applyNumberFormat="1" applyFont="1" applyFill="1" applyBorder="1" applyAlignment="1">
      <alignment vertical="center" wrapText="1"/>
    </xf>
    <xf numFmtId="3" fontId="12" fillId="0" borderId="23" xfId="3" applyNumberFormat="1" applyFont="1" applyBorder="1"/>
    <xf numFmtId="3" fontId="12" fillId="0" borderId="22" xfId="3" applyNumberFormat="1" applyFont="1" applyBorder="1"/>
    <xf numFmtId="3" fontId="12" fillId="0" borderId="21" xfId="3" applyNumberFormat="1" applyFont="1" applyBorder="1"/>
    <xf numFmtId="2" fontId="7" fillId="0" borderId="2" xfId="1" applyNumberFormat="1" applyFont="1" applyBorder="1" applyAlignment="1">
      <alignment vertical="center" wrapText="1"/>
    </xf>
    <xf numFmtId="3" fontId="7" fillId="0" borderId="61" xfId="1" applyNumberFormat="1" applyFont="1" applyBorder="1" applyAlignment="1">
      <alignment vertical="center" wrapText="1"/>
    </xf>
    <xf numFmtId="3" fontId="12" fillId="0" borderId="26" xfId="3" applyNumberFormat="1" applyFont="1" applyBorder="1"/>
    <xf numFmtId="3" fontId="12" fillId="0" borderId="17" xfId="3" applyNumberFormat="1" applyFont="1" applyBorder="1"/>
    <xf numFmtId="3" fontId="12" fillId="0" borderId="0" xfId="3" applyNumberFormat="1" applyFont="1"/>
    <xf numFmtId="3" fontId="11" fillId="0" borderId="26" xfId="3" applyNumberFormat="1" applyFont="1" applyBorder="1"/>
    <xf numFmtId="3" fontId="11" fillId="0" borderId="17" xfId="3" applyNumberFormat="1" applyFont="1" applyBorder="1"/>
    <xf numFmtId="3" fontId="2" fillId="0" borderId="8" xfId="1" applyNumberFormat="1" applyFont="1" applyBorder="1"/>
    <xf numFmtId="3" fontId="1" fillId="0" borderId="9" xfId="1" applyNumberFormat="1" applyFont="1" applyBorder="1"/>
    <xf numFmtId="3" fontId="2" fillId="0" borderId="31" xfId="1" applyNumberFormat="1" applyFont="1" applyBorder="1"/>
    <xf numFmtId="3" fontId="2" fillId="3" borderId="12" xfId="1" applyNumberFormat="1" applyFont="1" applyFill="1" applyBorder="1"/>
    <xf numFmtId="169" fontId="23" fillId="0" borderId="2" xfId="1" applyNumberFormat="1" applyFont="1" applyBorder="1" applyAlignment="1">
      <alignment vertical="center" wrapText="1"/>
    </xf>
    <xf numFmtId="3" fontId="11" fillId="0" borderId="0" xfId="3" applyNumberFormat="1" applyFont="1"/>
    <xf numFmtId="2" fontId="23" fillId="0" borderId="2" xfId="1" applyNumberFormat="1" applyFont="1" applyBorder="1" applyAlignment="1">
      <alignment vertical="center" wrapText="1"/>
    </xf>
    <xf numFmtId="3" fontId="2" fillId="0" borderId="26" xfId="3" applyNumberFormat="1" applyFont="1" applyBorder="1"/>
    <xf numFmtId="3" fontId="2" fillId="0" borderId="0" xfId="3" applyNumberFormat="1" applyFont="1"/>
    <xf numFmtId="3" fontId="2" fillId="0" borderId="17" xfId="3" applyNumberFormat="1" applyFont="1" applyBorder="1"/>
    <xf numFmtId="3" fontId="2" fillId="3" borderId="24" xfId="3" applyNumberFormat="1" applyFont="1" applyFill="1" applyBorder="1"/>
    <xf numFmtId="3" fontId="14" fillId="0" borderId="61" xfId="1" applyNumberFormat="1" applyFont="1" applyBorder="1" applyAlignment="1">
      <alignment vertical="center" wrapText="1"/>
    </xf>
    <xf numFmtId="3" fontId="11" fillId="0" borderId="30" xfId="3" applyNumberFormat="1" applyFont="1" applyBorder="1"/>
    <xf numFmtId="3" fontId="11" fillId="0" borderId="33" xfId="3" applyNumberFormat="1" applyFont="1" applyBorder="1"/>
    <xf numFmtId="0" fontId="6" fillId="3" borderId="2" xfId="1" applyFont="1" applyFill="1" applyBorder="1" applyAlignment="1">
      <alignment vertical="center" wrapText="1"/>
    </xf>
    <xf numFmtId="2" fontId="6" fillId="0" borderId="2" xfId="1" applyNumberFormat="1" applyFont="1" applyBorder="1" applyAlignment="1">
      <alignment vertical="center" wrapText="1"/>
    </xf>
    <xf numFmtId="3" fontId="13" fillId="0" borderId="61" xfId="1" applyNumberFormat="1" applyFont="1" applyBorder="1" applyAlignment="1">
      <alignment vertical="center" wrapText="1"/>
    </xf>
    <xf numFmtId="3" fontId="7" fillId="0" borderId="61" xfId="1" applyNumberFormat="1" applyFont="1" applyBorder="1" applyAlignment="1">
      <alignment horizontal="left" vertical="center" wrapText="1"/>
    </xf>
    <xf numFmtId="3" fontId="13" fillId="0" borderId="61" xfId="1" applyNumberFormat="1" applyFont="1" applyBorder="1" applyAlignment="1">
      <alignment horizontal="right" vertical="center" wrapText="1"/>
    </xf>
    <xf numFmtId="3" fontId="14" fillId="0" borderId="61" xfId="1" applyNumberFormat="1" applyFont="1" applyBorder="1" applyAlignment="1">
      <alignment horizontal="left" vertical="center" wrapText="1"/>
    </xf>
    <xf numFmtId="2" fontId="14" fillId="0" borderId="2" xfId="1" applyNumberFormat="1" applyFont="1" applyBorder="1" applyAlignment="1">
      <alignment vertical="center" wrapText="1"/>
    </xf>
    <xf numFmtId="2" fontId="13" fillId="0" borderId="2" xfId="1" applyNumberFormat="1" applyFont="1" applyBorder="1" applyAlignment="1">
      <alignment vertical="center" wrapText="1"/>
    </xf>
    <xf numFmtId="3" fontId="6" fillId="0" borderId="61" xfId="1" applyNumberFormat="1" applyFont="1" applyBorder="1" applyAlignment="1">
      <alignment horizontal="left" vertical="center" wrapText="1"/>
    </xf>
    <xf numFmtId="2" fontId="27" fillId="0" borderId="2" xfId="1" applyNumberFormat="1" applyFont="1" applyBorder="1" applyAlignment="1">
      <alignment vertical="center" wrapText="1"/>
    </xf>
    <xf numFmtId="3" fontId="14" fillId="0" borderId="61" xfId="1" applyNumberFormat="1" applyFont="1" applyBorder="1" applyAlignment="1">
      <alignment horizontal="right" vertical="center" wrapText="1"/>
    </xf>
    <xf numFmtId="166" fontId="23" fillId="0" borderId="1" xfId="1" applyNumberFormat="1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right" vertical="center"/>
    </xf>
    <xf numFmtId="0" fontId="6" fillId="0" borderId="22" xfId="1" applyFont="1" applyBorder="1" applyAlignment="1">
      <alignment horizontal="left" vertical="center" wrapText="1"/>
    </xf>
    <xf numFmtId="3" fontId="14" fillId="0" borderId="62" xfId="1" applyNumberFormat="1" applyFont="1" applyBorder="1" applyAlignment="1">
      <alignment vertical="center" wrapText="1"/>
    </xf>
    <xf numFmtId="3" fontId="6" fillId="4" borderId="63" xfId="1" applyNumberFormat="1" applyFont="1" applyFill="1" applyBorder="1" applyAlignment="1">
      <alignment vertical="center" wrapText="1"/>
    </xf>
    <xf numFmtId="3" fontId="6" fillId="4" borderId="6" xfId="1" applyNumberFormat="1" applyFont="1" applyFill="1" applyBorder="1" applyAlignment="1">
      <alignment vertical="center" wrapText="1"/>
    </xf>
    <xf numFmtId="0" fontId="7" fillId="0" borderId="0" xfId="1" applyFont="1" applyAlignment="1">
      <alignment horizontal="right" vertical="center" wrapText="1"/>
    </xf>
    <xf numFmtId="3" fontId="6" fillId="3" borderId="38" xfId="1" applyNumberFormat="1" applyFont="1" applyFill="1" applyBorder="1" applyAlignment="1">
      <alignment vertical="center" wrapText="1"/>
    </xf>
    <xf numFmtId="3" fontId="6" fillId="4" borderId="48" xfId="1" applyNumberFormat="1" applyFont="1" applyFill="1" applyBorder="1" applyAlignment="1">
      <alignment vertical="center" wrapText="1"/>
    </xf>
    <xf numFmtId="3" fontId="6" fillId="0" borderId="38" xfId="1" applyNumberFormat="1" applyFont="1" applyBorder="1" applyAlignment="1">
      <alignment vertical="center" wrapText="1"/>
    </xf>
    <xf numFmtId="3" fontId="6" fillId="4" borderId="56" xfId="1" applyNumberFormat="1" applyFont="1" applyFill="1" applyBorder="1" applyAlignment="1">
      <alignment vertical="center" wrapText="1"/>
    </xf>
    <xf numFmtId="0" fontId="24" fillId="0" borderId="0" xfId="3" applyFont="1" applyAlignment="1">
      <alignment horizontal="center"/>
    </xf>
    <xf numFmtId="0" fontId="24" fillId="0" borderId="0" xfId="3" applyFont="1"/>
    <xf numFmtId="0" fontId="28" fillId="0" borderId="0" xfId="3" applyFont="1"/>
    <xf numFmtId="0" fontId="29" fillId="0" borderId="40" xfId="3" applyFont="1" applyBorder="1" applyAlignment="1" applyProtection="1">
      <alignment horizontal="center" wrapText="1"/>
      <protection hidden="1"/>
    </xf>
    <xf numFmtId="4" fontId="29" fillId="0" borderId="40" xfId="3" applyNumberFormat="1" applyFont="1" applyBorder="1" applyAlignment="1">
      <alignment horizontal="center" wrapText="1"/>
    </xf>
    <xf numFmtId="0" fontId="29" fillId="0" borderId="40" xfId="3" applyFont="1" applyBorder="1" applyAlignment="1">
      <alignment horizontal="center" wrapText="1"/>
    </xf>
    <xf numFmtId="4" fontId="2" fillId="3" borderId="44" xfId="3" applyNumberFormat="1" applyFont="1" applyFill="1" applyBorder="1" applyAlignment="1">
      <alignment horizontal="center" wrapText="1"/>
    </xf>
    <xf numFmtId="3" fontId="24" fillId="0" borderId="43" xfId="5" applyNumberFormat="1" applyFont="1" applyFill="1" applyBorder="1" applyAlignment="1" applyProtection="1">
      <alignment horizontal="center" vertical="top" wrapText="1"/>
      <protection locked="0"/>
    </xf>
    <xf numFmtId="0" fontId="24" fillId="0" borderId="5" xfId="3" applyFont="1" applyBorder="1" applyAlignment="1" applyProtection="1">
      <alignment horizontal="center"/>
      <protection locked="0"/>
    </xf>
    <xf numFmtId="0" fontId="24" fillId="0" borderId="5" xfId="5" applyNumberFormat="1" applyFont="1" applyFill="1" applyBorder="1" applyAlignment="1" applyProtection="1">
      <alignment horizontal="center"/>
      <protection locked="0"/>
    </xf>
    <xf numFmtId="168" fontId="7" fillId="6" borderId="28" xfId="5" applyNumberFormat="1" applyFont="1" applyFill="1" applyBorder="1" applyAlignment="1" applyProtection="1">
      <alignment horizontal="right" vertical="top" wrapText="1"/>
    </xf>
    <xf numFmtId="168" fontId="7" fillId="6" borderId="59" xfId="5" applyNumberFormat="1" applyFont="1" applyFill="1" applyBorder="1" applyAlignment="1" applyProtection="1">
      <alignment horizontal="right" vertical="top" wrapText="1"/>
    </xf>
    <xf numFmtId="0" fontId="24" fillId="0" borderId="1" xfId="3" applyFont="1" applyBorder="1" applyAlignment="1" applyProtection="1">
      <alignment horizontal="center"/>
      <protection locked="0"/>
    </xf>
    <xf numFmtId="0" fontId="24" fillId="0" borderId="1" xfId="5" applyNumberFormat="1" applyFont="1" applyFill="1" applyBorder="1" applyAlignment="1" applyProtection="1">
      <alignment horizontal="center"/>
      <protection locked="0"/>
    </xf>
    <xf numFmtId="168" fontId="7" fillId="6" borderId="2" xfId="5" applyNumberFormat="1" applyFont="1" applyFill="1" applyBorder="1" applyAlignment="1" applyProtection="1">
      <alignment horizontal="right" vertical="top" wrapText="1"/>
    </xf>
    <xf numFmtId="168" fontId="10" fillId="6" borderId="14" xfId="3" applyNumberFormat="1" applyFont="1" applyFill="1" applyBorder="1"/>
    <xf numFmtId="168" fontId="24" fillId="0" borderId="43" xfId="5" applyNumberFormat="1" applyFont="1" applyFill="1" applyBorder="1" applyAlignment="1" applyProtection="1">
      <alignment horizontal="center" vertical="top" wrapText="1"/>
      <protection locked="0"/>
    </xf>
    <xf numFmtId="3" fontId="24" fillId="0" borderId="16" xfId="5" applyNumberFormat="1" applyFont="1" applyFill="1" applyBorder="1" applyAlignment="1" applyProtection="1">
      <alignment horizontal="center" vertical="top" wrapText="1"/>
      <protection locked="0"/>
    </xf>
    <xf numFmtId="0" fontId="24" fillId="0" borderId="35" xfId="3" applyFont="1" applyBorder="1" applyAlignment="1" applyProtection="1">
      <alignment horizontal="center"/>
      <protection locked="0"/>
    </xf>
    <xf numFmtId="0" fontId="24" fillId="0" borderId="35" xfId="5" applyNumberFormat="1" applyFont="1" applyFill="1" applyBorder="1" applyAlignment="1" applyProtection="1">
      <alignment horizontal="center"/>
      <protection locked="0"/>
    </xf>
    <xf numFmtId="168" fontId="24" fillId="0" borderId="16" xfId="5" applyNumberFormat="1" applyFont="1" applyFill="1" applyBorder="1" applyAlignment="1" applyProtection="1">
      <alignment horizontal="center" vertical="top" wrapText="1"/>
      <protection locked="0"/>
    </xf>
    <xf numFmtId="3" fontId="24" fillId="0" borderId="1" xfId="5" applyNumberFormat="1" applyFont="1" applyFill="1" applyBorder="1" applyAlignment="1" applyProtection="1">
      <alignment horizontal="center" vertical="top" wrapText="1"/>
      <protection locked="0"/>
    </xf>
    <xf numFmtId="168" fontId="24" fillId="0" borderId="1" xfId="5" applyNumberFormat="1" applyFont="1" applyFill="1" applyBorder="1" applyAlignment="1" applyProtection="1">
      <alignment horizontal="center" vertical="top" wrapText="1"/>
      <protection locked="0"/>
    </xf>
    <xf numFmtId="168" fontId="7" fillId="6" borderId="22" xfId="5" applyNumberFormat="1" applyFont="1" applyFill="1" applyBorder="1" applyAlignment="1" applyProtection="1">
      <alignment horizontal="right" vertical="top" wrapText="1"/>
    </xf>
    <xf numFmtId="3" fontId="24" fillId="0" borderId="46" xfId="5" applyNumberFormat="1" applyFont="1" applyFill="1" applyBorder="1" applyAlignment="1" applyProtection="1">
      <alignment horizontal="center" vertical="top" wrapText="1"/>
      <protection locked="0"/>
    </xf>
    <xf numFmtId="0" fontId="24" fillId="0" borderId="46" xfId="3" applyFont="1" applyBorder="1" applyAlignment="1" applyProtection="1">
      <alignment horizontal="center"/>
      <protection locked="0"/>
    </xf>
    <xf numFmtId="0" fontId="24" fillId="0" borderId="46" xfId="5" applyNumberFormat="1" applyFont="1" applyFill="1" applyBorder="1" applyAlignment="1" applyProtection="1">
      <alignment horizontal="center"/>
      <protection locked="0"/>
    </xf>
    <xf numFmtId="168" fontId="24" fillId="0" borderId="46" xfId="5" applyNumberFormat="1" applyFont="1" applyFill="1" applyBorder="1" applyAlignment="1" applyProtection="1">
      <alignment horizontal="center" vertical="top" wrapText="1"/>
      <protection locked="0"/>
    </xf>
    <xf numFmtId="168" fontId="7" fillId="6" borderId="47" xfId="5" applyNumberFormat="1" applyFont="1" applyFill="1" applyBorder="1" applyAlignment="1" applyProtection="1">
      <alignment horizontal="right" vertical="top" wrapText="1"/>
    </xf>
    <xf numFmtId="4" fontId="29" fillId="4" borderId="27" xfId="3" applyNumberFormat="1" applyFont="1" applyFill="1" applyBorder="1" applyAlignment="1" applyProtection="1">
      <alignment horizontal="center"/>
      <protection locked="0"/>
    </xf>
    <xf numFmtId="4" fontId="29" fillId="4" borderId="27" xfId="3" applyNumberFormat="1" applyFont="1" applyFill="1" applyBorder="1" applyProtection="1">
      <protection locked="0"/>
    </xf>
    <xf numFmtId="4" fontId="24" fillId="4" borderId="27" xfId="3" applyNumberFormat="1" applyFont="1" applyFill="1" applyBorder="1" applyAlignment="1" applyProtection="1">
      <alignment horizontal="center"/>
      <protection locked="0"/>
    </xf>
    <xf numFmtId="4" fontId="30" fillId="4" borderId="27" xfId="3" applyNumberFormat="1" applyFont="1" applyFill="1" applyBorder="1" applyProtection="1">
      <protection locked="0"/>
    </xf>
    <xf numFmtId="4" fontId="31" fillId="6" borderId="0" xfId="3" applyNumberFormat="1" applyFont="1" applyFill="1" applyAlignment="1" applyProtection="1">
      <alignment horizontal="center"/>
      <protection locked="0"/>
    </xf>
    <xf numFmtId="4" fontId="31" fillId="6" borderId="0" xfId="3" applyNumberFormat="1" applyFont="1" applyFill="1" applyProtection="1">
      <protection locked="0"/>
    </xf>
    <xf numFmtId="4" fontId="32" fillId="6" borderId="0" xfId="3" applyNumberFormat="1" applyFont="1" applyFill="1" applyAlignment="1" applyProtection="1">
      <alignment horizontal="center"/>
      <protection locked="0"/>
    </xf>
    <xf numFmtId="4" fontId="33" fillId="6" borderId="0" xfId="3" applyNumberFormat="1" applyFont="1" applyFill="1" applyProtection="1">
      <protection locked="0"/>
    </xf>
    <xf numFmtId="4" fontId="24" fillId="3" borderId="54" xfId="3" applyNumberFormat="1" applyFont="1" applyFill="1" applyBorder="1" applyAlignment="1" applyProtection="1">
      <alignment horizontal="center"/>
      <protection locked="0"/>
    </xf>
    <xf numFmtId="4" fontId="24" fillId="3" borderId="54" xfId="3" applyNumberFormat="1" applyFont="1" applyFill="1" applyBorder="1" applyProtection="1">
      <protection locked="0"/>
    </xf>
    <xf numFmtId="4" fontId="28" fillId="3" borderId="54" xfId="3" applyNumberFormat="1" applyFont="1" applyFill="1" applyBorder="1" applyProtection="1">
      <protection locked="0"/>
    </xf>
    <xf numFmtId="4" fontId="32" fillId="6" borderId="0" xfId="3" applyNumberFormat="1" applyFont="1" applyFill="1" applyProtection="1">
      <protection locked="0"/>
    </xf>
    <xf numFmtId="4" fontId="34" fillId="6" borderId="0" xfId="3" applyNumberFormat="1" applyFont="1" applyFill="1" applyProtection="1">
      <protection locked="0"/>
    </xf>
    <xf numFmtId="4" fontId="29" fillId="4" borderId="54" xfId="3" applyNumberFormat="1" applyFont="1" applyFill="1" applyBorder="1" applyAlignment="1" applyProtection="1">
      <alignment horizontal="center"/>
      <protection locked="0"/>
    </xf>
    <xf numFmtId="4" fontId="29" fillId="4" borderId="54" xfId="3" applyNumberFormat="1" applyFont="1" applyFill="1" applyBorder="1" applyProtection="1">
      <protection locked="0"/>
    </xf>
    <xf numFmtId="4" fontId="30" fillId="4" borderId="54" xfId="3" applyNumberFormat="1" applyFont="1" applyFill="1" applyBorder="1" applyProtection="1">
      <protection locked="0"/>
    </xf>
    <xf numFmtId="4" fontId="24" fillId="4" borderId="33" xfId="3" applyNumberFormat="1" applyFont="1" applyFill="1" applyBorder="1" applyAlignment="1" applyProtection="1">
      <alignment horizontal="center"/>
      <protection locked="0"/>
    </xf>
    <xf numFmtId="4" fontId="24" fillId="4" borderId="33" xfId="3" applyNumberFormat="1" applyFont="1" applyFill="1" applyBorder="1" applyProtection="1">
      <protection locked="0"/>
    </xf>
    <xf numFmtId="4" fontId="29" fillId="4" borderId="33" xfId="3" applyNumberFormat="1" applyFont="1" applyFill="1" applyBorder="1" applyProtection="1">
      <protection locked="0"/>
    </xf>
    <xf numFmtId="4" fontId="28" fillId="4" borderId="33" xfId="3" applyNumberFormat="1" applyFont="1" applyFill="1" applyBorder="1" applyProtection="1">
      <protection locked="0"/>
    </xf>
    <xf numFmtId="1" fontId="24" fillId="0" borderId="0" xfId="3" applyNumberFormat="1" applyFont="1" applyAlignment="1" applyProtection="1">
      <alignment horizontal="center"/>
      <protection locked="0"/>
    </xf>
    <xf numFmtId="1" fontId="24" fillId="0" borderId="0" xfId="3" applyNumberFormat="1" applyFont="1" applyProtection="1">
      <protection locked="0"/>
    </xf>
    <xf numFmtId="1" fontId="28" fillId="0" borderId="0" xfId="3" applyNumberFormat="1" applyFont="1" applyProtection="1">
      <protection locked="0"/>
    </xf>
    <xf numFmtId="0" fontId="24" fillId="0" borderId="0" xfId="3" applyFont="1" applyAlignment="1" applyProtection="1">
      <alignment horizontal="center"/>
      <protection locked="0"/>
    </xf>
    <xf numFmtId="0" fontId="24" fillId="0" borderId="0" xfId="3" applyFont="1" applyProtection="1">
      <protection locked="0"/>
    </xf>
    <xf numFmtId="0" fontId="28" fillId="0" borderId="0" xfId="3" applyFont="1" applyProtection="1">
      <protection locked="0"/>
    </xf>
    <xf numFmtId="0" fontId="10" fillId="0" borderId="0" xfId="3" applyFont="1" applyFill="1" applyProtection="1">
      <protection locked="0"/>
    </xf>
    <xf numFmtId="1" fontId="10" fillId="0" borderId="0" xfId="3" applyNumberFormat="1" applyFont="1" applyFill="1"/>
    <xf numFmtId="1" fontId="10" fillId="0" borderId="0" xfId="3" applyNumberFormat="1" applyFont="1" applyFill="1" applyAlignment="1" applyProtection="1">
      <alignment horizontal="center"/>
      <protection locked="0"/>
    </xf>
    <xf numFmtId="0" fontId="24" fillId="0" borderId="42" xfId="3" applyFont="1" applyFill="1" applyBorder="1" applyAlignment="1" applyProtection="1">
      <alignment horizontal="left" vertical="center"/>
      <protection locked="0"/>
    </xf>
    <xf numFmtId="0" fontId="19" fillId="0" borderId="13" xfId="3" applyFont="1" applyFill="1" applyBorder="1" applyAlignment="1" applyProtection="1">
      <alignment horizontal="left" vertical="center"/>
      <protection locked="0"/>
    </xf>
    <xf numFmtId="0" fontId="24" fillId="0" borderId="13" xfId="3" applyFont="1" applyFill="1" applyBorder="1" applyAlignment="1" applyProtection="1">
      <alignment horizontal="left" vertical="center"/>
      <protection locked="0"/>
    </xf>
    <xf numFmtId="0" fontId="19" fillId="0" borderId="37" xfId="3" applyFont="1" applyFill="1" applyBorder="1" applyAlignment="1" applyProtection="1">
      <alignment horizontal="left" vertical="center"/>
      <protection locked="0"/>
    </xf>
    <xf numFmtId="0" fontId="19" fillId="0" borderId="13" xfId="3" applyFont="1" applyFill="1" applyBorder="1" applyAlignment="1" applyProtection="1">
      <alignment horizontal="left"/>
      <protection locked="0"/>
    </xf>
    <xf numFmtId="0" fontId="19" fillId="0" borderId="42" xfId="3" applyFont="1" applyFill="1" applyBorder="1" applyAlignment="1" applyProtection="1">
      <alignment horizontal="left"/>
      <protection locked="0"/>
    </xf>
    <xf numFmtId="0" fontId="24" fillId="0" borderId="13" xfId="3" applyFont="1" applyFill="1" applyBorder="1" applyAlignment="1" applyProtection="1">
      <alignment horizontal="left"/>
      <protection locked="0"/>
    </xf>
    <xf numFmtId="0" fontId="24" fillId="0" borderId="42" xfId="3" applyFont="1" applyFill="1" applyBorder="1" applyAlignment="1" applyProtection="1">
      <alignment horizontal="left"/>
      <protection locked="0"/>
    </xf>
    <xf numFmtId="0" fontId="20" fillId="0" borderId="13" xfId="3" applyFont="1" applyFill="1" applyBorder="1" applyAlignment="1" applyProtection="1">
      <alignment horizontal="left" vertical="center"/>
      <protection locked="0"/>
    </xf>
    <xf numFmtId="0" fontId="19" fillId="0" borderId="49" xfId="3" applyFont="1" applyFill="1" applyBorder="1" applyAlignment="1" applyProtection="1">
      <alignment horizontal="left"/>
      <protection locked="0"/>
    </xf>
    <xf numFmtId="0" fontId="24" fillId="0" borderId="37" xfId="3" applyFont="1" applyFill="1" applyBorder="1" applyAlignment="1" applyProtection="1">
      <alignment horizontal="left"/>
      <protection locked="0"/>
    </xf>
    <xf numFmtId="0" fontId="13" fillId="0" borderId="13" xfId="3" applyFont="1" applyFill="1" applyBorder="1" applyAlignment="1" applyProtection="1">
      <alignment horizontal="left"/>
      <protection locked="0"/>
    </xf>
    <xf numFmtId="0" fontId="14" fillId="0" borderId="13" xfId="3" applyFont="1" applyFill="1" applyBorder="1" applyAlignment="1" applyProtection="1">
      <alignment horizontal="left"/>
      <protection locked="0"/>
    </xf>
    <xf numFmtId="0" fontId="19" fillId="0" borderId="45" xfId="3" applyFont="1" applyFill="1" applyBorder="1" applyAlignment="1" applyProtection="1">
      <alignment horizontal="left"/>
      <protection locked="0"/>
    </xf>
    <xf numFmtId="0" fontId="10" fillId="0" borderId="0" xfId="3" applyFont="1" applyFill="1"/>
    <xf numFmtId="0" fontId="10" fillId="0" borderId="0" xfId="3" applyFont="1" applyFill="1" applyAlignment="1">
      <alignment horizontal="center"/>
    </xf>
    <xf numFmtId="0" fontId="24" fillId="0" borderId="0" xfId="3" applyFont="1" applyFill="1" applyAlignment="1">
      <alignment horizontal="center"/>
    </xf>
    <xf numFmtId="3" fontId="13" fillId="3" borderId="14" xfId="1" applyNumberFormat="1" applyFont="1" applyFill="1" applyBorder="1" applyAlignment="1">
      <alignment vertical="center" wrapText="1"/>
    </xf>
    <xf numFmtId="0" fontId="2" fillId="0" borderId="0" xfId="1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left"/>
    </xf>
    <xf numFmtId="3" fontId="6" fillId="4" borderId="14" xfId="1" applyNumberFormat="1" applyFont="1" applyFill="1" applyBorder="1" applyAlignment="1">
      <alignment vertical="center" wrapText="1"/>
    </xf>
    <xf numFmtId="0" fontId="6" fillId="0" borderId="59" xfId="1" applyFont="1" applyBorder="1" applyAlignment="1">
      <alignment vertical="center" wrapText="1"/>
    </xf>
    <xf numFmtId="4" fontId="6" fillId="0" borderId="60" xfId="1" applyNumberFormat="1" applyFont="1" applyBorder="1" applyAlignment="1">
      <alignment horizontal="center" vertical="center" wrapText="1"/>
    </xf>
    <xf numFmtId="3" fontId="29" fillId="3" borderId="54" xfId="3" applyNumberFormat="1" applyFont="1" applyFill="1" applyBorder="1"/>
    <xf numFmtId="0" fontId="24" fillId="0" borderId="0" xfId="3" applyFont="1" applyFill="1"/>
    <xf numFmtId="4" fontId="6" fillId="0" borderId="29" xfId="1" applyNumberFormat="1" applyFont="1" applyBorder="1" applyAlignment="1">
      <alignment horizontal="center" vertical="center" wrapText="1"/>
    </xf>
    <xf numFmtId="4" fontId="6" fillId="0" borderId="43" xfId="1" applyNumberFormat="1" applyFont="1" applyBorder="1" applyAlignment="1">
      <alignment horizontal="center" vertical="center" wrapText="1"/>
    </xf>
    <xf numFmtId="0" fontId="4" fillId="0" borderId="0" xfId="1" applyFont="1" applyBorder="1" applyAlignment="1"/>
    <xf numFmtId="4" fontId="35" fillId="0" borderId="27" xfId="1" applyNumberFormat="1" applyFont="1" applyBorder="1" applyAlignment="1">
      <alignment vertical="center" wrapText="1"/>
    </xf>
    <xf numFmtId="0" fontId="36" fillId="0" borderId="27" xfId="1" applyFont="1" applyBorder="1" applyAlignment="1"/>
    <xf numFmtId="0" fontId="6" fillId="4" borderId="13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9" fillId="3" borderId="7" xfId="3" applyFont="1" applyFill="1" applyBorder="1" applyAlignment="1">
      <alignment horizontal="left" vertical="center"/>
    </xf>
    <xf numFmtId="0" fontId="9" fillId="3" borderId="31" xfId="3" applyFont="1" applyFill="1" applyBorder="1" applyAlignment="1">
      <alignment horizontal="left" vertical="center"/>
    </xf>
    <xf numFmtId="0" fontId="9" fillId="3" borderId="15" xfId="3" applyFont="1" applyFill="1" applyBorder="1" applyAlignment="1">
      <alignment horizontal="left" vertical="center"/>
    </xf>
    <xf numFmtId="0" fontId="9" fillId="3" borderId="29" xfId="3" applyFont="1" applyFill="1" applyBorder="1" applyAlignment="1">
      <alignment horizontal="left" vertical="center"/>
    </xf>
    <xf numFmtId="0" fontId="6" fillId="4" borderId="2" xfId="1" applyFont="1" applyFill="1" applyBorder="1" applyAlignment="1">
      <alignment horizontal="left" vertical="center" wrapText="1"/>
    </xf>
    <xf numFmtId="0" fontId="6" fillId="4" borderId="36" xfId="1" applyFont="1" applyFill="1" applyBorder="1" applyAlignment="1">
      <alignment horizontal="left" vertical="center" wrapText="1"/>
    </xf>
    <xf numFmtId="0" fontId="6" fillId="4" borderId="54" xfId="1" applyFont="1" applyFill="1" applyBorder="1" applyAlignment="1">
      <alignment horizontal="left" vertical="center" wrapText="1"/>
    </xf>
    <xf numFmtId="0" fontId="6" fillId="4" borderId="39" xfId="1" applyFont="1" applyFill="1" applyBorder="1" applyAlignment="1">
      <alignment horizontal="left" vertical="center" wrapText="1"/>
    </xf>
    <xf numFmtId="0" fontId="6" fillId="4" borderId="44" xfId="1" applyFont="1" applyFill="1" applyBorder="1" applyAlignment="1">
      <alignment horizontal="left" vertical="center" wrapText="1"/>
    </xf>
    <xf numFmtId="0" fontId="6" fillId="4" borderId="42" xfId="1" applyFont="1" applyFill="1" applyBorder="1" applyAlignment="1">
      <alignment horizontal="left" vertical="center" wrapText="1"/>
    </xf>
    <xf numFmtId="0" fontId="6" fillId="4" borderId="43" xfId="1" applyFont="1" applyFill="1" applyBorder="1" applyAlignment="1">
      <alignment horizontal="left" vertical="center" wrapText="1"/>
    </xf>
    <xf numFmtId="0" fontId="6" fillId="4" borderId="40" xfId="1" applyFont="1" applyFill="1" applyBorder="1" applyAlignment="1">
      <alignment horizontal="left" vertical="center" wrapText="1"/>
    </xf>
    <xf numFmtId="0" fontId="6" fillId="4" borderId="45" xfId="1" applyFont="1" applyFill="1" applyBorder="1" applyAlignment="1">
      <alignment horizontal="left" vertical="center" wrapText="1"/>
    </xf>
    <xf numFmtId="0" fontId="6" fillId="4" borderId="46" xfId="1" applyFont="1" applyFill="1" applyBorder="1" applyAlignment="1">
      <alignment horizontal="left" vertical="center" wrapText="1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left"/>
    </xf>
  </cellXfs>
  <cellStyles count="6">
    <cellStyle name="Currency 2" xfId="5" xr:uid="{468AF91C-BA9C-482E-A507-C4EB5C701FE3}"/>
    <cellStyle name="Normaallaad 4 2" xfId="2" xr:uid="{BF5C08D7-5A7A-453A-B407-562B406DCBD0}"/>
    <cellStyle name="Normal" xfId="0" builtinId="0"/>
    <cellStyle name="Normal 2" xfId="3" xr:uid="{C7A46716-1BB5-454E-9655-83CF04D0ADCA}"/>
    <cellStyle name="Normal 5" xfId="1" xr:uid="{0B70E61E-C76A-4D1B-93A9-5042D9CD9B9E}"/>
    <cellStyle name="Percent 2" xfId="4" xr:uid="{9DD6F693-F72C-4C03-A4C1-903D8B4DF2A8}"/>
  </cellStyles>
  <dxfs count="6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</dxfs>
  <tableStyles count="1" defaultTableStyle="TableStyleMedium2" defaultPivotStyle="PivotStyleLight16">
    <tableStyle name="Invisible" pivot="0" table="0" count="0" xr9:uid="{650B149D-9869-4C4F-8610-D293E175B2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Finantsosakond/12_Projektianal&#252;&#252;s/Projektid/Henri/L&#245;ppraportid/Tegemisel/900532/900532%20Projekti%20l&#245;ppra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Finantsosakond/12_Projektianal&#252;&#252;s/Projektid/Henri/L&#245;ppraportid/Tegemisel/900490_Memoriaal/900490A_AET.3.10.v01%20Projekti%20l&#245;ppra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T\RKAS%20Pilv\FAO\Kapitalikomponendid\2021\10%20Oktoober\01%20Suur%203,%20RM\Suur%203_ARVUTUSKESKOND_v2.8_hoone%20tegelik%20ja%20parkl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kas.rk\public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_Arendusdivisjon/01_Arenduse_projektid/01_Projektid_Pohja-Eesti/EMTA_Stat%20yyrihange/Hindamine/koondanal&#252;&#252;s_11022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6_Finantsosakond/12_Projektianal&#252;&#252;s/Projektid/Henri/Kindlad%20investeeringud/Riia15%2013.08.2019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it/RKAS%20Pilv/FAO/LEPINGUD/YLEP%202019/RIIGIMAJADE%20lepingud/Kreutzwaldi%205/Kreutwaldi%205%20TM%20arendus%2026.11.2019%20v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EL"/>
      <sheetName val="Suur3_eelarve"/>
      <sheetName val="Suur3_prognoos"/>
      <sheetName val="Suur3_eelarve_vahepealne"/>
      <sheetName val="Suur3_prognoos_vahepealne"/>
      <sheetName val="Eksplikatsioon 04.10.2021"/>
      <sheetName val="Lisa 6.1. Lisa 1 Parendustööd"/>
      <sheetName val="Lisa 6.1. Lisa 2 Sisustus"/>
      <sheetName val="Sisendinfo"/>
      <sheetName val="Lisa 3_MTA"/>
      <sheetName val="AG_BIL_MTA"/>
      <sheetName val="AG_INV_MTA"/>
      <sheetName val="AG_INV_P_MTA"/>
      <sheetName val="AG_TS_MTA"/>
      <sheetName val="Lisa 3_SKA"/>
      <sheetName val="AG_BIL_SKA"/>
      <sheetName val="AG_INV_SKA"/>
      <sheetName val="AG_INV_P_SKA"/>
      <sheetName val="AG_TS_SKA"/>
      <sheetName val="Lisa 3_PTA"/>
      <sheetName val="AG_BIL_PTA"/>
      <sheetName val="AG_INV_PTA"/>
      <sheetName val="AG_INV_P_PTA"/>
      <sheetName val="AG_TS_PTA"/>
      <sheetName val="Lisa 3_KeA"/>
      <sheetName val="AG_BIL_KeA"/>
      <sheetName val="AG_INV_KeA"/>
      <sheetName val="AG_INV_P_KeA"/>
      <sheetName val="AG_TS_KeA"/>
      <sheetName val="Annuiteetgraafik (Lisa 6.1)"/>
      <sheetName val="Lisa 3_RaM"/>
      <sheetName val="AG_BIL_RaM"/>
      <sheetName val="AG_INV_RaM"/>
      <sheetName val="AG_INV_P_RaM"/>
      <sheetName val="AG_TS_RaM"/>
      <sheetName val="Lisa 3_MA"/>
      <sheetName val="AG_BIL_MA"/>
      <sheetName val="AG_INV_MA"/>
      <sheetName val="AG_INV_P_MA"/>
      <sheetName val="AG_TS_MA"/>
      <sheetName val="Lisa 3_KIK"/>
      <sheetName val="AG_BIL_KIK"/>
      <sheetName val="AG_INV_KIK"/>
      <sheetName val="AG_INV_P_KIK"/>
      <sheetName val="AG_TS_KIK"/>
      <sheetName val="Lisa 3_RKK"/>
      <sheetName val="AG_BIL_RKK"/>
      <sheetName val="AG_INV_RKK"/>
      <sheetName val="AG_INV_P_RKK"/>
      <sheetName val="AG_TS_RKK"/>
      <sheetName val="Lisa 3_MKA"/>
      <sheetName val="AG_BIL_MKA"/>
      <sheetName val="AG_INV_MKA"/>
      <sheetName val="AG_INV_P_MKA"/>
      <sheetName val="AG_TS_MKA"/>
      <sheetName val="Lisa 3_TI"/>
      <sheetName val="AG_BIL_TI"/>
      <sheetName val="AG_INV_TI"/>
      <sheetName val="AG_INV_P_TI"/>
      <sheetName val="AG_TS_TI"/>
      <sheetName val="Lisa 3_PRIA"/>
      <sheetName val="AG_BIL_PRIA"/>
      <sheetName val="AG_INV_PRIA"/>
      <sheetName val="AG_INV_P_PRIA"/>
      <sheetName val="AG_TS_PRIA"/>
    </sheetNames>
    <sheetDataSet>
      <sheetData sheetId="0">
        <row r="223">
          <cell r="E223">
            <v>82506.286338456674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EL uus"/>
      <sheetName val="Kreu5uus_prognoos"/>
      <sheetName val="Kreu5uus_eelarve"/>
      <sheetName val="MUDEL"/>
      <sheetName val="Kreu5_eelarve"/>
      <sheetName val="Amortisatsioon"/>
      <sheetName val="Kreu5_prognoos"/>
      <sheetName val="Investeeringud 1.3.2019"/>
      <sheetName val="Pinnad"/>
      <sheetName val="Päring (2)"/>
      <sheetName val="Lisa 6.1 A_ehitus"/>
      <sheetName val="Lisa 6.1 A_sisustus"/>
      <sheetName val="A_sisendinfo"/>
      <sheetName val="Lisa 6.1 B_ehitus"/>
      <sheetName val="B_sisendinfo"/>
      <sheetName val="Lisa 6.1 C_ehitus"/>
      <sheetName val="Lisa 6.1 C_sisustus vana"/>
      <sheetName val="Lisa 6.1 C_sisustus"/>
      <sheetName val="C_sisendinfo"/>
    </sheetNames>
    <sheetDataSet>
      <sheetData sheetId="0"/>
      <sheetData sheetId="1"/>
      <sheetData sheetId="2"/>
      <sheetData sheetId="3">
        <row r="1">
          <cell r="BA1">
            <v>4.5999999999999999E-2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7">
          <cell r="AM17">
            <v>1299.6999999999998</v>
          </cell>
        </row>
      </sheetData>
      <sheetData sheetId="11">
        <row r="29">
          <cell r="E29">
            <v>35128</v>
          </cell>
        </row>
      </sheetData>
      <sheetData sheetId="12"/>
      <sheetData sheetId="13">
        <row r="12">
          <cell r="AA12">
            <v>208.10000000000002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66F9-62CE-44BC-ACD5-29F7B360CF54}">
  <sheetPr codeName="Sheet12"/>
  <dimension ref="B1:AV110"/>
  <sheetViews>
    <sheetView tabSelected="1" showOutlineSymbols="0" topLeftCell="D1" zoomScale="80" zoomScaleNormal="80" workbookViewId="0">
      <selection activeCell="I12" sqref="I12"/>
    </sheetView>
  </sheetViews>
  <sheetFormatPr defaultColWidth="9.109375" defaultRowHeight="14.4" outlineLevelCol="1" x14ac:dyDescent="0.3"/>
  <cols>
    <col min="1" max="1" width="3.6640625" style="2" customWidth="1"/>
    <col min="2" max="2" width="7.6640625" style="2" customWidth="1"/>
    <col min="3" max="3" width="71.109375" style="2" customWidth="1"/>
    <col min="4" max="4" width="15.5546875" style="3" customWidth="1"/>
    <col min="5" max="5" width="11.88671875" style="2" customWidth="1"/>
    <col min="6" max="6" width="12.44140625" style="2" customWidth="1"/>
    <col min="7" max="7" width="13" style="2" bestFit="1" customWidth="1"/>
    <col min="8" max="8" width="12.44140625" style="2" customWidth="1"/>
    <col min="9" max="9" width="13.6640625" style="2" bestFit="1" customWidth="1"/>
    <col min="10" max="10" width="9.109375" style="2"/>
    <col min="11" max="11" width="41" style="2" bestFit="1" customWidth="1"/>
    <col min="12" max="12" width="12.44140625" style="2" customWidth="1"/>
    <col min="13" max="36" width="10.6640625" style="2" customWidth="1"/>
    <col min="37" max="37" width="11.5546875" style="2" customWidth="1"/>
    <col min="38" max="38" width="9.88671875" style="218" customWidth="1"/>
    <col min="39" max="39" width="9.109375" style="2"/>
    <col min="40" max="40" width="51" style="2" bestFit="1" customWidth="1" outlineLevel="1"/>
    <col min="41" max="41" width="18.5546875" style="2" customWidth="1" outlineLevel="1"/>
    <col min="42" max="42" width="26.5546875" style="2" customWidth="1" outlineLevel="1"/>
    <col min="43" max="43" width="24.6640625" style="2" customWidth="1" outlineLevel="1"/>
    <col min="44" max="44" width="23" style="2" customWidth="1" outlineLevel="1"/>
    <col min="45" max="45" width="9.109375" style="2" customWidth="1" outlineLevel="1"/>
    <col min="46" max="46" width="9.6640625" style="2" customWidth="1" outlineLevel="1"/>
    <col min="47" max="47" width="11.44140625" style="2" customWidth="1" outlineLevel="1"/>
    <col min="48" max="48" width="14.88671875" style="2" bestFit="1" customWidth="1"/>
    <col min="49" max="16384" width="9.109375" style="2"/>
  </cols>
  <sheetData>
    <row r="1" spans="2:48" x14ac:dyDescent="0.3">
      <c r="B1" s="1"/>
      <c r="H1" s="4" t="s">
        <v>0</v>
      </c>
      <c r="AV1" s="5" t="s">
        <v>1</v>
      </c>
    </row>
    <row r="2" spans="2:48" x14ac:dyDescent="0.3">
      <c r="H2" s="6" t="s">
        <v>314</v>
      </c>
      <c r="AQ2" s="7"/>
    </row>
    <row r="4" spans="2:48" x14ac:dyDescent="0.3">
      <c r="B4" s="430" t="s">
        <v>310</v>
      </c>
      <c r="C4" s="430"/>
      <c r="D4" s="430"/>
      <c r="P4" s="8"/>
      <c r="Q4" s="9"/>
      <c r="S4" s="8"/>
      <c r="T4" s="9"/>
      <c r="AI4" s="10"/>
      <c r="AJ4" s="10"/>
      <c r="AN4" s="431" t="s">
        <v>2</v>
      </c>
      <c r="AO4" s="431"/>
      <c r="AP4" s="431"/>
      <c r="AQ4" s="431"/>
      <c r="AR4" s="431"/>
      <c r="AS4" s="431"/>
      <c r="AT4" s="431"/>
      <c r="AU4" s="415"/>
    </row>
    <row r="6" spans="2:48" x14ac:dyDescent="0.3">
      <c r="B6" s="11"/>
      <c r="E6" s="425"/>
      <c r="F6" s="425"/>
      <c r="G6" s="425"/>
      <c r="H6" s="425"/>
    </row>
    <row r="7" spans="2:48" ht="15" thickBot="1" x14ac:dyDescent="0.35">
      <c r="B7" s="11"/>
      <c r="E7" s="426"/>
      <c r="F7" s="426"/>
      <c r="G7" s="427"/>
      <c r="H7" s="427"/>
    </row>
    <row r="8" spans="2:48" ht="56.25" customHeight="1" x14ac:dyDescent="0.3">
      <c r="B8" s="12" t="s">
        <v>3</v>
      </c>
      <c r="C8" s="419" t="s">
        <v>241</v>
      </c>
      <c r="D8" s="420" t="s">
        <v>270</v>
      </c>
      <c r="E8" s="423" t="s">
        <v>4</v>
      </c>
      <c r="F8" s="424" t="s">
        <v>5</v>
      </c>
      <c r="G8" s="424" t="s">
        <v>6</v>
      </c>
      <c r="H8" s="424" t="s">
        <v>7</v>
      </c>
      <c r="K8" s="432" t="s">
        <v>242</v>
      </c>
      <c r="L8" s="433"/>
      <c r="M8" s="13" t="s">
        <v>8</v>
      </c>
      <c r="N8" s="14" t="s">
        <v>9</v>
      </c>
      <c r="O8" s="15" t="s">
        <v>10</v>
      </c>
      <c r="P8" s="14" t="s">
        <v>11</v>
      </c>
      <c r="Q8" s="13" t="s">
        <v>243</v>
      </c>
      <c r="R8" s="16" t="s">
        <v>244</v>
      </c>
      <c r="S8" s="13" t="s">
        <v>12</v>
      </c>
      <c r="T8" s="14" t="s">
        <v>13</v>
      </c>
      <c r="U8" s="13" t="s">
        <v>14</v>
      </c>
      <c r="V8" s="14" t="s">
        <v>15</v>
      </c>
      <c r="W8" s="13" t="s">
        <v>16</v>
      </c>
      <c r="X8" s="14" t="s">
        <v>17</v>
      </c>
      <c r="Y8" s="13" t="s">
        <v>18</v>
      </c>
      <c r="Z8" s="14" t="s">
        <v>19</v>
      </c>
      <c r="AA8" s="13" t="s">
        <v>20</v>
      </c>
      <c r="AB8" s="14" t="s">
        <v>21</v>
      </c>
      <c r="AC8" s="13" t="s">
        <v>22</v>
      </c>
      <c r="AD8" s="14" t="s">
        <v>23</v>
      </c>
      <c r="AE8" s="13" t="s">
        <v>24</v>
      </c>
      <c r="AF8" s="14" t="s">
        <v>25</v>
      </c>
      <c r="AG8" s="13" t="s">
        <v>26</v>
      </c>
      <c r="AH8" s="14" t="s">
        <v>27</v>
      </c>
      <c r="AI8" s="17" t="s">
        <v>28</v>
      </c>
      <c r="AJ8" s="14"/>
      <c r="AK8" s="18"/>
      <c r="AN8" s="19" t="s">
        <v>29</v>
      </c>
      <c r="AO8" s="19" t="s">
        <v>30</v>
      </c>
      <c r="AP8" s="19" t="s">
        <v>31</v>
      </c>
      <c r="AQ8" s="19" t="s">
        <v>32</v>
      </c>
      <c r="AR8" s="19" t="s">
        <v>33</v>
      </c>
      <c r="AS8" s="19" t="s">
        <v>34</v>
      </c>
      <c r="AT8" s="19" t="s">
        <v>35</v>
      </c>
      <c r="AU8" s="20"/>
    </row>
    <row r="9" spans="2:48" ht="17.850000000000001" customHeight="1" x14ac:dyDescent="0.3">
      <c r="B9" s="428" t="s">
        <v>36</v>
      </c>
      <c r="C9" s="436"/>
      <c r="D9" s="290">
        <f>SUM(D10+D12+D22+D26)</f>
        <v>303489.49</v>
      </c>
      <c r="E9" s="21"/>
      <c r="F9" s="22"/>
      <c r="G9" s="23"/>
      <c r="H9" s="23">
        <f>SUM(H10+H12+H22+H26)</f>
        <v>1.4210854715202004E-14</v>
      </c>
      <c r="K9" s="434"/>
      <c r="L9" s="435"/>
      <c r="M9" s="24">
        <f>AT9</f>
        <v>4.5594784027815229E-2</v>
      </c>
      <c r="N9" s="25"/>
      <c r="O9" s="24">
        <f>AT10</f>
        <v>0.17637357068025164</v>
      </c>
      <c r="P9" s="25"/>
      <c r="Q9" s="24">
        <f>AT11</f>
        <v>0.29796845802592892</v>
      </c>
      <c r="R9" s="25"/>
      <c r="S9" s="24">
        <f>AT12</f>
        <v>0.21802821420061277</v>
      </c>
      <c r="T9" s="26"/>
      <c r="U9" s="24">
        <f>AT13</f>
        <v>9.6691903711677907E-2</v>
      </c>
      <c r="V9" s="27"/>
      <c r="W9" s="24">
        <f>AT14</f>
        <v>3.7934784892750754E-2</v>
      </c>
      <c r="X9" s="27"/>
      <c r="Y9" s="24">
        <f>AT15</f>
        <v>1.0024197816548697E-2</v>
      </c>
      <c r="Z9" s="27"/>
      <c r="AA9" s="24">
        <f>AT16</f>
        <v>7.1785044082840494E-3</v>
      </c>
      <c r="AB9" s="27"/>
      <c r="AC9" s="24">
        <f>AT17</f>
        <v>1.1559059137626032E-2</v>
      </c>
      <c r="AD9" s="27"/>
      <c r="AE9" s="28">
        <f>AT18</f>
        <v>1.4325329700476707E-2</v>
      </c>
      <c r="AF9" s="27"/>
      <c r="AG9" s="28">
        <f>AT19</f>
        <v>8.4321193398027267E-2</v>
      </c>
      <c r="AH9" s="27"/>
      <c r="AI9" s="28">
        <f>AT209</f>
        <v>0</v>
      </c>
      <c r="AJ9" s="27"/>
      <c r="AK9" s="29"/>
      <c r="AN9" s="30" t="s">
        <v>37</v>
      </c>
      <c r="AO9" s="31">
        <v>29.1</v>
      </c>
      <c r="AP9" s="31">
        <v>0.73246587030716737</v>
      </c>
      <c r="AQ9" s="31">
        <v>15.223679658084873</v>
      </c>
      <c r="AR9" s="31">
        <v>26.4</v>
      </c>
      <c r="AS9" s="31">
        <v>71.456145528392028</v>
      </c>
      <c r="AT9" s="32">
        <v>4.5594784027815229E-2</v>
      </c>
      <c r="AU9" s="33"/>
    </row>
    <row r="10" spans="2:48" ht="15.6" x14ac:dyDescent="0.3">
      <c r="B10" s="34">
        <v>1</v>
      </c>
      <c r="C10" s="291" t="s">
        <v>38</v>
      </c>
      <c r="D10" s="292">
        <f>SUM(D11:D11)</f>
        <v>2200</v>
      </c>
      <c r="E10" s="36"/>
      <c r="F10" s="37"/>
      <c r="G10" s="38"/>
      <c r="H10" s="38">
        <f>SUM(H11:H11)</f>
        <v>0</v>
      </c>
      <c r="K10" s="39" t="s">
        <v>271</v>
      </c>
      <c r="L10" s="40"/>
      <c r="M10" s="41"/>
      <c r="N10" s="293">
        <f>$AK$10*M9</f>
        <v>106091.00218680559</v>
      </c>
      <c r="O10" s="294"/>
      <c r="P10" s="293">
        <f>$AK$10*O9</f>
        <v>410390.11965312064</v>
      </c>
      <c r="Q10" s="294"/>
      <c r="R10" s="293">
        <f>$AK$10*Q9</f>
        <v>693319.92696232675</v>
      </c>
      <c r="S10" s="294"/>
      <c r="T10" s="293">
        <f>$AK$10*S9</f>
        <v>507313.11141711951</v>
      </c>
      <c r="U10" s="295"/>
      <c r="V10" s="293">
        <f>$AK$10*U9</f>
        <v>224984.96674233631</v>
      </c>
      <c r="W10" s="295"/>
      <c r="X10" s="293">
        <f>$AK$10*W9</f>
        <v>88267.538334157653</v>
      </c>
      <c r="Y10" s="295"/>
      <c r="Z10" s="293">
        <f>$AK$10*Y9</f>
        <v>23324.536241418806</v>
      </c>
      <c r="AA10" s="295"/>
      <c r="AB10" s="293">
        <f>$AK$10*AA9</f>
        <v>16703.110742067685</v>
      </c>
      <c r="AC10" s="295"/>
      <c r="AD10" s="293">
        <f>$AK$10*AC9</f>
        <v>26895.887202781425</v>
      </c>
      <c r="AE10" s="295"/>
      <c r="AF10" s="293">
        <f>$AK$10*AE9</f>
        <v>33332.509781224842</v>
      </c>
      <c r="AG10" s="295"/>
      <c r="AH10" s="293">
        <f>$AK$10*AG9</f>
        <v>196200.51073664051</v>
      </c>
      <c r="AI10" s="295"/>
      <c r="AJ10" s="293">
        <f>$AK$10*AI9</f>
        <v>0</v>
      </c>
      <c r="AK10" s="42">
        <f>D89-AK11</f>
        <v>2326823.2199999997</v>
      </c>
      <c r="AL10" s="219"/>
      <c r="AN10" s="30" t="s">
        <v>268</v>
      </c>
      <c r="AO10" s="31">
        <v>161.60000000000002</v>
      </c>
      <c r="AP10" s="31">
        <v>3.8715385698664644</v>
      </c>
      <c r="AQ10" s="31">
        <v>84.541121400223901</v>
      </c>
      <c r="AR10" s="31">
        <v>26.4</v>
      </c>
      <c r="AS10" s="31">
        <v>276.41265997009037</v>
      </c>
      <c r="AT10" s="32">
        <v>0.17637357068025164</v>
      </c>
      <c r="AU10" s="33"/>
    </row>
    <row r="11" spans="2:48" ht="15.6" x14ac:dyDescent="0.3">
      <c r="B11" s="43" t="s">
        <v>39</v>
      </c>
      <c r="C11" s="296" t="s">
        <v>236</v>
      </c>
      <c r="D11" s="297">
        <v>2200</v>
      </c>
      <c r="E11" s="44"/>
      <c r="F11" s="45"/>
      <c r="G11" s="46"/>
      <c r="H11" s="46" t="str">
        <f>IF(ISBLANK(G11),"",D11-D11/G11*10)</f>
        <v/>
      </c>
      <c r="K11" s="47" t="s">
        <v>272</v>
      </c>
      <c r="L11" s="48"/>
      <c r="M11" s="49"/>
      <c r="N11" s="298">
        <f>$AK$11*M9</f>
        <v>6237.7312132773459</v>
      </c>
      <c r="O11" s="299"/>
      <c r="P11" s="298">
        <f>$AK$11*O9</f>
        <v>24129.315457623867</v>
      </c>
      <c r="Q11" s="299"/>
      <c r="R11" s="298">
        <f>$AK$11*Q9</f>
        <v>40764.468805611286</v>
      </c>
      <c r="S11" s="299"/>
      <c r="T11" s="298">
        <f>$AK$11*S9</f>
        <v>29828.003928357433</v>
      </c>
      <c r="U11" s="300"/>
      <c r="V11" s="298">
        <f>$AK$11*U9</f>
        <v>13228.225962987231</v>
      </c>
      <c r="W11" s="300"/>
      <c r="X11" s="298">
        <f>$AK$11*W9</f>
        <v>5189.7820516074453</v>
      </c>
      <c r="Y11" s="300"/>
      <c r="Z11" s="298">
        <f>$AK$11*Y9</f>
        <v>1371.3904548863941</v>
      </c>
      <c r="AA11" s="300"/>
      <c r="AB11" s="298">
        <f>$AK$11*AA9</f>
        <v>982.07683108852427</v>
      </c>
      <c r="AC11" s="300"/>
      <c r="AD11" s="298">
        <f>$AK$11*AC9</f>
        <v>1581.3717625003421</v>
      </c>
      <c r="AE11" s="300"/>
      <c r="AF11" s="298">
        <f>$AK$11*AE9</f>
        <v>1959.8197056628173</v>
      </c>
      <c r="AG11" s="300"/>
      <c r="AH11" s="298">
        <f>$AK$11*AG9</f>
        <v>11535.813826397314</v>
      </c>
      <c r="AI11" s="300"/>
      <c r="AJ11" s="298">
        <f>$AK$11*AI9</f>
        <v>0</v>
      </c>
      <c r="AK11" s="52">
        <f>D26</f>
        <v>136808</v>
      </c>
      <c r="AL11" s="219"/>
      <c r="AN11" s="30" t="s">
        <v>245</v>
      </c>
      <c r="AO11" s="31">
        <v>303.59999999999997</v>
      </c>
      <c r="AP11" s="31">
        <v>4.5476744905875295</v>
      </c>
      <c r="AQ11" s="31">
        <v>158.82849292764831</v>
      </c>
      <c r="AR11" s="31">
        <v>0</v>
      </c>
      <c r="AS11" s="31">
        <v>466.97616741823583</v>
      </c>
      <c r="AT11" s="32">
        <v>0.29796845802592892</v>
      </c>
      <c r="AU11" s="33"/>
    </row>
    <row r="12" spans="2:48" ht="18.75" customHeight="1" x14ac:dyDescent="0.3">
      <c r="B12" s="34">
        <v>2</v>
      </c>
      <c r="C12" s="291" t="s">
        <v>41</v>
      </c>
      <c r="D12" s="292">
        <f>SUM(D13:D21)</f>
        <v>160429</v>
      </c>
      <c r="E12" s="36"/>
      <c r="F12" s="37"/>
      <c r="G12" s="38"/>
      <c r="H12" s="38">
        <f>SUM(H13:H21)</f>
        <v>0</v>
      </c>
      <c r="K12" s="47" t="s">
        <v>273</v>
      </c>
      <c r="L12" s="48"/>
      <c r="M12" s="49"/>
      <c r="N12" s="301">
        <f>SUM(N10,N11)</f>
        <v>112328.73340008294</v>
      </c>
      <c r="O12" s="302"/>
      <c r="P12" s="301">
        <f>SUM(P10,P11)</f>
        <v>434519.4351107445</v>
      </c>
      <c r="Q12" s="302"/>
      <c r="R12" s="301">
        <f>SUM(R10,R11)</f>
        <v>734084.395767938</v>
      </c>
      <c r="S12" s="302"/>
      <c r="T12" s="301">
        <f>SUM(T10,T11)</f>
        <v>537141.11534547689</v>
      </c>
      <c r="U12" s="302"/>
      <c r="V12" s="301">
        <f>SUM(V10,V11)</f>
        <v>238213.19270532354</v>
      </c>
      <c r="W12" s="302"/>
      <c r="X12" s="301">
        <f>SUM(X10,X11)</f>
        <v>93457.320385765095</v>
      </c>
      <c r="Y12" s="302"/>
      <c r="Z12" s="301">
        <f>SUM(Z10,Z11)</f>
        <v>24695.9266963052</v>
      </c>
      <c r="AA12" s="302"/>
      <c r="AB12" s="301">
        <f>SUM(AB10,AB11)</f>
        <v>17685.18757315621</v>
      </c>
      <c r="AC12" s="302"/>
      <c r="AD12" s="301">
        <f>SUM(AD10,AD11)</f>
        <v>28477.258965281766</v>
      </c>
      <c r="AE12" s="302"/>
      <c r="AF12" s="301">
        <f>SUM(AF10,AF11)</f>
        <v>35292.329486887662</v>
      </c>
      <c r="AG12" s="302"/>
      <c r="AH12" s="301">
        <f>SUM(AH10,AH11)</f>
        <v>207736.32456303784</v>
      </c>
      <c r="AI12" s="302"/>
      <c r="AJ12" s="301">
        <f>SUM(AJ10,AJ11)</f>
        <v>0</v>
      </c>
      <c r="AK12" s="42">
        <f>SUM(AK10,AK11)</f>
        <v>2463631.2199999997</v>
      </c>
      <c r="AL12" s="219"/>
      <c r="AN12" s="30" t="s">
        <v>45</v>
      </c>
      <c r="AO12" s="31">
        <v>221.79999999999998</v>
      </c>
      <c r="AP12" s="31">
        <v>3.8590355713782358</v>
      </c>
      <c r="AQ12" s="31">
        <v>116.03478172382214</v>
      </c>
      <c r="AR12" s="31">
        <v>0</v>
      </c>
      <c r="AS12" s="31">
        <v>341.69381729520035</v>
      </c>
      <c r="AT12" s="32">
        <v>0.21802821420061277</v>
      </c>
      <c r="AU12" s="33"/>
    </row>
    <row r="13" spans="2:48" ht="15.6" x14ac:dyDescent="0.3">
      <c r="B13" s="43" t="s">
        <v>42</v>
      </c>
      <c r="C13" s="296" t="s">
        <v>43</v>
      </c>
      <c r="D13" s="297">
        <v>19792</v>
      </c>
      <c r="E13" s="44"/>
      <c r="F13" s="45"/>
      <c r="G13" s="53">
        <v>10</v>
      </c>
      <c r="H13" s="46">
        <f>IF(ISBLANK(G13),"",D13-D13/G13*10)</f>
        <v>0</v>
      </c>
      <c r="K13" s="47" t="s">
        <v>275</v>
      </c>
      <c r="L13" s="51"/>
      <c r="M13" s="54"/>
      <c r="N13" s="298">
        <f>$AK$13*M9</f>
        <v>2808.2183350020732</v>
      </c>
      <c r="O13" s="299"/>
      <c r="P13" s="298">
        <f>$AK$13*O9</f>
        <v>10862.985877768613</v>
      </c>
      <c r="Q13" s="299"/>
      <c r="R13" s="298">
        <f>$AK$13*Q9</f>
        <v>18352.109894198449</v>
      </c>
      <c r="S13" s="299"/>
      <c r="T13" s="298">
        <f>$AK$13*S9</f>
        <v>13428.527883636923</v>
      </c>
      <c r="U13" s="300"/>
      <c r="V13" s="298">
        <f>$AK$13*U9</f>
        <v>5955.3298176330882</v>
      </c>
      <c r="W13" s="300"/>
      <c r="X13" s="298">
        <f>$AK$13*W9</f>
        <v>2336.4330096441277</v>
      </c>
      <c r="Y13" s="300"/>
      <c r="Z13" s="298">
        <f>$AK$13*Y9</f>
        <v>617.39816740763001</v>
      </c>
      <c r="AA13" s="300"/>
      <c r="AB13" s="298">
        <f>$AK$13*AA9</f>
        <v>442.12968932890522</v>
      </c>
      <c r="AC13" s="300"/>
      <c r="AD13" s="298">
        <f>$AK$13*AC9</f>
        <v>711.93147413204417</v>
      </c>
      <c r="AE13" s="300"/>
      <c r="AF13" s="298">
        <f>$AK$13*AE9</f>
        <v>882.30823717219153</v>
      </c>
      <c r="AG13" s="300"/>
      <c r="AH13" s="298">
        <f>$AK$13*AG9</f>
        <v>5193.4081140759463</v>
      </c>
      <c r="AI13" s="300"/>
      <c r="AJ13" s="298">
        <f>$AK$13*AI9</f>
        <v>0</v>
      </c>
      <c r="AK13" s="52">
        <f>D93</f>
        <v>61590.780499999993</v>
      </c>
      <c r="AL13" s="219"/>
      <c r="AN13" s="30" t="s">
        <v>47</v>
      </c>
      <c r="AO13" s="31">
        <v>98.3</v>
      </c>
      <c r="AP13" s="31">
        <v>1.8098569818301886</v>
      </c>
      <c r="AQ13" s="31">
        <v>51.425694515111438</v>
      </c>
      <c r="AR13" s="31">
        <v>0</v>
      </c>
      <c r="AS13" s="31">
        <v>151.53555149694162</v>
      </c>
      <c r="AT13" s="32">
        <v>9.6691903711677907E-2</v>
      </c>
      <c r="AU13" s="33"/>
    </row>
    <row r="14" spans="2:48" ht="15.6" x14ac:dyDescent="0.3">
      <c r="B14" s="43"/>
      <c r="C14" s="296"/>
      <c r="D14" s="297"/>
      <c r="E14" s="44"/>
      <c r="F14" s="45"/>
      <c r="G14" s="53">
        <v>10</v>
      </c>
      <c r="H14" s="46">
        <f>IF(ISBLANK(G14),"",D14-D14/G14*10)</f>
        <v>0</v>
      </c>
      <c r="K14" s="47" t="s">
        <v>46</v>
      </c>
      <c r="L14" s="51"/>
      <c r="M14" s="54"/>
      <c r="N14" s="298">
        <f>$AK$14*M9</f>
        <v>3761.856306539014</v>
      </c>
      <c r="O14" s="299"/>
      <c r="P14" s="298">
        <f>$AK$14*O9</f>
        <v>14551.928325080868</v>
      </c>
      <c r="Q14" s="299"/>
      <c r="R14" s="298">
        <f>$AK$14*Q9</f>
        <v>24584.270917715701</v>
      </c>
      <c r="S14" s="299"/>
      <c r="T14" s="298">
        <f>$AK$14*S9</f>
        <v>17988.698270698122</v>
      </c>
      <c r="U14" s="300"/>
      <c r="V14" s="298">
        <f>$AK$14*U9</f>
        <v>7977.6898942461794</v>
      </c>
      <c r="W14" s="300"/>
      <c r="X14" s="298">
        <f>$AK$14*W9</f>
        <v>3129.8582245490543</v>
      </c>
      <c r="Y14" s="300"/>
      <c r="Z14" s="298">
        <f>$AK$14*Y9</f>
        <v>827.05933536549901</v>
      </c>
      <c r="AA14" s="300"/>
      <c r="AB14" s="298">
        <f>$AK$14*AA9</f>
        <v>592.27174019175732</v>
      </c>
      <c r="AC14" s="300"/>
      <c r="AD14" s="298">
        <f>$AK$14*AC9</f>
        <v>953.69504301212748</v>
      </c>
      <c r="AE14" s="300"/>
      <c r="AF14" s="298">
        <f>$AK$14*AE9</f>
        <v>1181.9297541603289</v>
      </c>
      <c r="AG14" s="300"/>
      <c r="AH14" s="298">
        <f>$AK$14*AG9</f>
        <v>6957.0285268980197</v>
      </c>
      <c r="AI14" s="300"/>
      <c r="AJ14" s="298">
        <f>$AK$14*AI9</f>
        <v>0</v>
      </c>
      <c r="AK14" s="52">
        <f>D90</f>
        <v>82506.286338456674</v>
      </c>
      <c r="AL14" s="219"/>
      <c r="AN14" s="30" t="s">
        <v>49</v>
      </c>
      <c r="AO14" s="31">
        <v>38.799999999999997</v>
      </c>
      <c r="AP14" s="31">
        <v>0.3531553398058252</v>
      </c>
      <c r="AQ14" s="31">
        <v>20.298239544113159</v>
      </c>
      <c r="AR14" s="31">
        <v>0</v>
      </c>
      <c r="AS14" s="31">
        <v>59.451394883918979</v>
      </c>
      <c r="AT14" s="32">
        <v>3.7934784892750754E-2</v>
      </c>
      <c r="AU14" s="33"/>
    </row>
    <row r="15" spans="2:48" ht="16.2" thickBot="1" x14ac:dyDescent="0.35">
      <c r="B15" s="43"/>
      <c r="C15" s="296"/>
      <c r="D15" s="297"/>
      <c r="E15" s="44"/>
      <c r="F15" s="45"/>
      <c r="G15" s="53"/>
      <c r="H15" s="46"/>
      <c r="K15" s="47" t="s">
        <v>48</v>
      </c>
      <c r="L15" s="50"/>
      <c r="M15" s="55"/>
      <c r="N15" s="298">
        <f>$AK$15*M9</f>
        <v>51066.158111153054</v>
      </c>
      <c r="O15" s="300"/>
      <c r="P15" s="298">
        <f>$AK$15*O9</f>
        <v>197538.39916188183</v>
      </c>
      <c r="Q15" s="300"/>
      <c r="R15" s="298">
        <f>$AK$15*Q9</f>
        <v>333724.67298904038</v>
      </c>
      <c r="S15" s="300"/>
      <c r="T15" s="298">
        <f>$AK$15*S9</f>
        <v>244191.5999046863</v>
      </c>
      <c r="U15" s="300"/>
      <c r="V15" s="298">
        <f>$AK$15*U9</f>
        <v>108294.93215707925</v>
      </c>
      <c r="W15" s="300"/>
      <c r="X15" s="298">
        <f>$AK$15*W9</f>
        <v>42486.959079880842</v>
      </c>
      <c r="Y15" s="300"/>
      <c r="Z15" s="300">
        <f>$AK$15*Y9</f>
        <v>11227.10155453454</v>
      </c>
      <c r="AA15" s="299"/>
      <c r="AB15" s="298">
        <f>$AK$15*AA9</f>
        <v>8039.9249372781351</v>
      </c>
      <c r="AC15" s="300"/>
      <c r="AD15" s="298">
        <f>$AK$15*AC9</f>
        <v>12946.146234141155</v>
      </c>
      <c r="AE15" s="300"/>
      <c r="AF15" s="298">
        <f>$AK$15*AE9</f>
        <v>16044.369264533912</v>
      </c>
      <c r="AG15" s="300"/>
      <c r="AH15" s="298">
        <f>$AK$15*AG9</f>
        <v>94439.736605790546</v>
      </c>
      <c r="AI15" s="300"/>
      <c r="AJ15" s="298">
        <f>$AK$15*AI9</f>
        <v>0</v>
      </c>
      <c r="AK15" s="52">
        <f>D96</f>
        <v>1120000</v>
      </c>
      <c r="AL15" s="219"/>
      <c r="AN15" s="30" t="s">
        <v>274</v>
      </c>
      <c r="AO15" s="31">
        <v>10.199999999999999</v>
      </c>
      <c r="AP15" s="31">
        <v>0.17378768020969854</v>
      </c>
      <c r="AQ15" s="31">
        <v>5.3361351378854192</v>
      </c>
      <c r="AR15" s="31">
        <v>0</v>
      </c>
      <c r="AS15" s="31">
        <v>15.709922818095118</v>
      </c>
      <c r="AT15" s="32">
        <v>1.0024197816548697E-2</v>
      </c>
      <c r="AU15" s="33"/>
    </row>
    <row r="16" spans="2:48" ht="15.6" x14ac:dyDescent="0.3">
      <c r="B16" s="43" t="s">
        <v>50</v>
      </c>
      <c r="C16" s="296" t="s">
        <v>51</v>
      </c>
      <c r="D16" s="297">
        <v>3270</v>
      </c>
      <c r="E16" s="44"/>
      <c r="F16" s="45"/>
      <c r="G16" s="53">
        <v>10</v>
      </c>
      <c r="H16" s="46">
        <f t="shared" ref="H16:H21" si="0">IF(ISBLANK(G16),"",D16-D16/G16*10)</f>
        <v>0</v>
      </c>
      <c r="K16" s="288" t="s">
        <v>246</v>
      </c>
      <c r="L16" s="289"/>
      <c r="M16" s="289"/>
      <c r="N16" s="303">
        <f>SUM(N12,N13,N14)</f>
        <v>118898.80804162404</v>
      </c>
      <c r="O16" s="304"/>
      <c r="P16" s="303">
        <f>SUM(P12,P13,P14)</f>
        <v>459934.34931359399</v>
      </c>
      <c r="Q16" s="304"/>
      <c r="R16" s="303">
        <f>SUM(R12,R13,R14)</f>
        <v>777020.77657985222</v>
      </c>
      <c r="S16" s="304"/>
      <c r="T16" s="303">
        <f>SUM(T12,T13,T14)</f>
        <v>568558.34149981185</v>
      </c>
      <c r="U16" s="304"/>
      <c r="V16" s="303">
        <f>SUM(V12,V13,V14)</f>
        <v>252146.2124172028</v>
      </c>
      <c r="W16" s="304"/>
      <c r="X16" s="303">
        <f>SUM(X12,X13,X14)</f>
        <v>98923.611619958276</v>
      </c>
      <c r="Y16" s="304"/>
      <c r="Z16" s="303">
        <f>SUM(Z12,Z13,Z14)</f>
        <v>26140.384199078329</v>
      </c>
      <c r="AA16" s="304"/>
      <c r="AB16" s="303">
        <f>SUM(AB12,AB13,AB14)</f>
        <v>18719.589002676872</v>
      </c>
      <c r="AC16" s="304"/>
      <c r="AD16" s="303">
        <f>SUM(AD12,AD13,AD14)</f>
        <v>30142.88548242594</v>
      </c>
      <c r="AE16" s="304"/>
      <c r="AF16" s="303">
        <f>SUM(AF12,AF13,AF14)</f>
        <v>37356.567478220182</v>
      </c>
      <c r="AG16" s="304"/>
      <c r="AH16" s="303">
        <f>SUM(AH12,AH13,AH14)</f>
        <v>219886.7612040118</v>
      </c>
      <c r="AI16" s="304"/>
      <c r="AJ16" s="305">
        <f>SUM(AJ12,AJ13,AJ14)</f>
        <v>0</v>
      </c>
      <c r="AK16" s="306">
        <f>SUM(AK12,AK13,AK14)</f>
        <v>2607728.2868384561</v>
      </c>
      <c r="AL16" s="219"/>
      <c r="AN16" s="30" t="s">
        <v>276</v>
      </c>
      <c r="AO16" s="31">
        <v>7.3</v>
      </c>
      <c r="AP16" s="31">
        <v>0.13115343154868844</v>
      </c>
      <c r="AQ16" s="31">
        <v>3.8189986771140738</v>
      </c>
      <c r="AR16" s="31">
        <v>0</v>
      </c>
      <c r="AS16" s="31">
        <v>11.250152108662762</v>
      </c>
      <c r="AT16" s="32">
        <v>7.1785044082840494E-3</v>
      </c>
      <c r="AU16" s="33"/>
    </row>
    <row r="17" spans="2:48" ht="15.6" x14ac:dyDescent="0.3">
      <c r="B17" s="43" t="s">
        <v>52</v>
      </c>
      <c r="C17" s="296" t="s">
        <v>53</v>
      </c>
      <c r="D17" s="297">
        <v>8800</v>
      </c>
      <c r="E17" s="44"/>
      <c r="F17" s="45"/>
      <c r="G17" s="53">
        <v>10</v>
      </c>
      <c r="H17" s="46">
        <f t="shared" si="0"/>
        <v>0</v>
      </c>
      <c r="K17" s="47" t="s">
        <v>278</v>
      </c>
      <c r="L17" s="48"/>
      <c r="M17" s="49"/>
      <c r="N17" s="308">
        <f>SUM(N12,N13,N14)-N15</f>
        <v>67832.649930470987</v>
      </c>
      <c r="O17" s="302"/>
      <c r="P17" s="308">
        <f>SUM(P12,P13,P14)-P15</f>
        <v>262395.95015171217</v>
      </c>
      <c r="Q17" s="302"/>
      <c r="R17" s="308">
        <f>SUM(R12,R13,R14)-R15</f>
        <v>443296.10359081184</v>
      </c>
      <c r="S17" s="302"/>
      <c r="T17" s="308">
        <f>SUM(T12,T13,T14)-T15</f>
        <v>324366.74159512552</v>
      </c>
      <c r="U17" s="302"/>
      <c r="V17" s="308">
        <f>SUM(V12,V13,V14)-V15</f>
        <v>143851.28026012355</v>
      </c>
      <c r="W17" s="302"/>
      <c r="X17" s="308">
        <f>SUM(X12,X13,X14)-X15</f>
        <v>56436.652540077434</v>
      </c>
      <c r="Y17" s="302"/>
      <c r="Z17" s="308">
        <f>SUM(Z12,Z13,Z14)-Z15</f>
        <v>14913.28264454379</v>
      </c>
      <c r="AA17" s="302"/>
      <c r="AB17" s="308">
        <f>SUM(AB12,AB13,AB14)-AB15</f>
        <v>10679.664065398738</v>
      </c>
      <c r="AC17" s="302"/>
      <c r="AD17" s="308">
        <f>SUM(AD12,AD13,AD14)-AD15</f>
        <v>17196.739248284786</v>
      </c>
      <c r="AE17" s="302"/>
      <c r="AF17" s="308">
        <f>SUM(AF12,AF13,AF14)-AF15</f>
        <v>21312.198213686272</v>
      </c>
      <c r="AG17" s="302"/>
      <c r="AH17" s="308">
        <f>SUM(AH12,AH13,AH14)-AH15</f>
        <v>125447.02459822125</v>
      </c>
      <c r="AI17" s="302"/>
      <c r="AJ17" s="301">
        <f>SUM(AJ12,AJ13,AJ14)-AJ15</f>
        <v>0</v>
      </c>
      <c r="AK17" s="42">
        <f>SUM(AK12,AK13,AK14)-AK15</f>
        <v>1487728.2868384561</v>
      </c>
      <c r="AL17" s="219"/>
      <c r="AN17" s="57" t="s">
        <v>56</v>
      </c>
      <c r="AO17" s="58">
        <v>11.7</v>
      </c>
      <c r="AP17" s="58">
        <v>0.29449658703071674</v>
      </c>
      <c r="AQ17" s="58">
        <v>6.1208608934568041</v>
      </c>
      <c r="AR17" s="58">
        <v>0</v>
      </c>
      <c r="AS17" s="58">
        <v>18.115357480487518</v>
      </c>
      <c r="AT17" s="59">
        <v>1.1559059137626032E-2</v>
      </c>
      <c r="AU17" s="33"/>
      <c r="AV17" s="60"/>
    </row>
    <row r="18" spans="2:48" ht="15.6" x14ac:dyDescent="0.3">
      <c r="B18" s="43" t="s">
        <v>54</v>
      </c>
      <c r="C18" s="296" t="s">
        <v>55</v>
      </c>
      <c r="D18" s="297" t="s">
        <v>40</v>
      </c>
      <c r="E18" s="44"/>
      <c r="F18" s="45"/>
      <c r="G18" s="53"/>
      <c r="H18" s="46" t="str">
        <f t="shared" si="0"/>
        <v/>
      </c>
      <c r="K18" s="47" t="s">
        <v>279</v>
      </c>
      <c r="L18" s="56"/>
      <c r="M18" s="51"/>
      <c r="N18" s="310">
        <f>$AK$18*M9</f>
        <v>27443.584400744599</v>
      </c>
      <c r="O18" s="311"/>
      <c r="P18" s="310">
        <f>$AK$18*O9</f>
        <v>106159.57671981353</v>
      </c>
      <c r="Q18" s="311"/>
      <c r="R18" s="310">
        <f>$AK$18*Q9</f>
        <v>179347.76314776941</v>
      </c>
      <c r="S18" s="311"/>
      <c r="T18" s="311">
        <f>$AK$18*S9</f>
        <v>131231.58329926297</v>
      </c>
      <c r="U18" s="312"/>
      <c r="V18" s="310">
        <f>$AK$18*U9</f>
        <v>58199.034757161768</v>
      </c>
      <c r="W18" s="311"/>
      <c r="X18" s="310">
        <f>$AK$18*W9</f>
        <v>22833.016826950887</v>
      </c>
      <c r="Y18" s="311"/>
      <c r="Z18" s="310">
        <f>$AK$18*Y9</f>
        <v>6033.5831103046439</v>
      </c>
      <c r="AA18" s="311"/>
      <c r="AB18" s="311">
        <f>$AK$18*AA9</f>
        <v>4320.755011794281</v>
      </c>
      <c r="AC18" s="312"/>
      <c r="AD18" s="310">
        <f>$AK$18*AC9</f>
        <v>6957.4189636059227</v>
      </c>
      <c r="AE18" s="311"/>
      <c r="AF18" s="310">
        <f>$AK$18*AE9</f>
        <v>8622.4423053235805</v>
      </c>
      <c r="AG18" s="311"/>
      <c r="AH18" s="310">
        <f>$AK$18*AG9</f>
        <v>50753.081457268469</v>
      </c>
      <c r="AI18" s="311"/>
      <c r="AJ18" s="310">
        <f>$AK$18*AI9</f>
        <v>0</v>
      </c>
      <c r="AK18" s="313">
        <f>SUM(E89:F89)</f>
        <v>601901.84000000008</v>
      </c>
      <c r="AL18" s="219"/>
      <c r="AN18" s="57" t="s">
        <v>59</v>
      </c>
      <c r="AO18" s="58">
        <v>14.5</v>
      </c>
      <c r="AP18" s="58">
        <v>0.36497440273037546</v>
      </c>
      <c r="AQ18" s="58">
        <v>7.5856823038567232</v>
      </c>
      <c r="AR18" s="58">
        <v>0</v>
      </c>
      <c r="AS18" s="58">
        <v>22.450656706587097</v>
      </c>
      <c r="AT18" s="59">
        <v>1.4325329700476707E-2</v>
      </c>
      <c r="AU18" s="33"/>
    </row>
    <row r="19" spans="2:48" ht="16.2" thickBot="1" x14ac:dyDescent="0.35">
      <c r="B19" s="43" t="s">
        <v>57</v>
      </c>
      <c r="C19" s="296" t="s">
        <v>58</v>
      </c>
      <c r="D19" s="297" t="s">
        <v>40</v>
      </c>
      <c r="E19" s="44"/>
      <c r="F19" s="45"/>
      <c r="G19" s="53"/>
      <c r="H19" s="46" t="str">
        <f t="shared" si="0"/>
        <v/>
      </c>
      <c r="K19" s="61" t="s">
        <v>280</v>
      </c>
      <c r="L19" s="62"/>
      <c r="M19" s="63"/>
      <c r="N19" s="315">
        <f>$AK$19*M9</f>
        <v>20616.590818963217</v>
      </c>
      <c r="O19" s="316"/>
      <c r="P19" s="315">
        <f>$AK$19*O9</f>
        <v>79750.827107239907</v>
      </c>
      <c r="Q19" s="316"/>
      <c r="R19" s="315">
        <f>$AK$19*Q9</f>
        <v>134732.38018476809</v>
      </c>
      <c r="S19" s="316"/>
      <c r="T19" s="315">
        <f>$AK$19*S9</f>
        <v>98585.804824102524</v>
      </c>
      <c r="U19" s="316"/>
      <c r="V19" s="315">
        <f>$AK$19*U9</f>
        <v>43721.17242871772</v>
      </c>
      <c r="W19" s="316"/>
      <c r="X19" s="315">
        <f>$AK$19*W9</f>
        <v>17152.96945944773</v>
      </c>
      <c r="Y19" s="316"/>
      <c r="Z19" s="315">
        <f>$AK$19*Y9</f>
        <v>4532.6409386225532</v>
      </c>
      <c r="AA19" s="316"/>
      <c r="AB19" s="315">
        <f>$AK$19*AA9</f>
        <v>3245.9039171548739</v>
      </c>
      <c r="AC19" s="316"/>
      <c r="AD19" s="315">
        <f>$AK$19*AC9</f>
        <v>5226.6590921288944</v>
      </c>
      <c r="AE19" s="316"/>
      <c r="AF19" s="315">
        <f>$AK$19*AE9</f>
        <v>6477.4834902452112</v>
      </c>
      <c r="AG19" s="316"/>
      <c r="AH19" s="315">
        <f>$AK$19*AG9</f>
        <v>38127.509071942644</v>
      </c>
      <c r="AI19" s="316"/>
      <c r="AJ19" s="315">
        <f>$AK$19*AI9</f>
        <v>0</v>
      </c>
      <c r="AK19" s="64">
        <f>H89</f>
        <v>452169.94133333338</v>
      </c>
      <c r="AL19" s="219"/>
      <c r="AN19" s="57" t="s">
        <v>277</v>
      </c>
      <c r="AO19" s="58">
        <v>85.8</v>
      </c>
      <c r="AP19" s="58">
        <v>1.4618610747051113</v>
      </c>
      <c r="AQ19" s="58">
        <v>44.886313218683227</v>
      </c>
      <c r="AR19" s="58">
        <v>0</v>
      </c>
      <c r="AS19" s="58">
        <v>132.14817429338834</v>
      </c>
      <c r="AT19" s="59">
        <v>8.4321193398027267E-2</v>
      </c>
    </row>
    <row r="20" spans="2:48" x14ac:dyDescent="0.3">
      <c r="B20" s="43" t="s">
        <v>60</v>
      </c>
      <c r="C20" s="296" t="s">
        <v>61</v>
      </c>
      <c r="D20" s="297" t="s">
        <v>40</v>
      </c>
      <c r="E20" s="44"/>
      <c r="F20" s="45"/>
      <c r="G20" s="53"/>
      <c r="H20" s="46" t="str">
        <f t="shared" si="0"/>
        <v/>
      </c>
      <c r="AL20" s="219"/>
      <c r="AN20" s="57" t="s">
        <v>64</v>
      </c>
      <c r="AO20" s="58">
        <v>2.2737367544323206E-13</v>
      </c>
      <c r="AP20" s="58">
        <v>0</v>
      </c>
      <c r="AQ20" s="58">
        <v>1.1895065283948878E-13</v>
      </c>
      <c r="AR20" s="58">
        <v>0</v>
      </c>
      <c r="AS20" s="58">
        <v>3.4632432828272084E-13</v>
      </c>
      <c r="AT20" s="59">
        <v>2.2098285367708068E-16</v>
      </c>
    </row>
    <row r="21" spans="2:48" x14ac:dyDescent="0.3">
      <c r="B21" s="43" t="s">
        <v>62</v>
      </c>
      <c r="C21" s="307" t="s">
        <v>63</v>
      </c>
      <c r="D21" s="297">
        <v>128567</v>
      </c>
      <c r="E21" s="44"/>
      <c r="F21" s="45"/>
      <c r="G21" s="53">
        <v>10</v>
      </c>
      <c r="H21" s="46">
        <f t="shared" si="0"/>
        <v>0</v>
      </c>
      <c r="AL21" s="219"/>
      <c r="AM21" s="60"/>
      <c r="AN21" s="67" t="s">
        <v>66</v>
      </c>
      <c r="AO21" s="68">
        <v>982.7</v>
      </c>
      <c r="AP21" s="68">
        <v>17.600000000000001</v>
      </c>
      <c r="AQ21" s="68">
        <v>514.10000000000014</v>
      </c>
      <c r="AR21" s="68">
        <v>52.8</v>
      </c>
      <c r="AS21" s="68">
        <v>1567.2</v>
      </c>
      <c r="AT21" s="69">
        <v>1</v>
      </c>
    </row>
    <row r="22" spans="2:48" x14ac:dyDescent="0.3">
      <c r="B22" s="34">
        <v>3</v>
      </c>
      <c r="C22" s="291" t="s">
        <v>65</v>
      </c>
      <c r="D22" s="292">
        <f>SUM(D23:D25)</f>
        <v>4052.49</v>
      </c>
      <c r="E22" s="36"/>
      <c r="F22" s="37"/>
      <c r="G22" s="38"/>
      <c r="H22" s="38">
        <f>SUM(H23:H25)</f>
        <v>1.4210854715202004E-14</v>
      </c>
      <c r="K22" s="218"/>
      <c r="L22" s="218"/>
      <c r="M22" s="218"/>
      <c r="N22" s="218"/>
      <c r="O22" s="218"/>
      <c r="P22" s="218"/>
      <c r="Q22" s="218"/>
      <c r="R22" s="218"/>
      <c r="S22" s="218"/>
      <c r="AL22" s="219"/>
      <c r="AN22" s="70" t="s">
        <v>69</v>
      </c>
      <c r="AO22" s="71" t="s">
        <v>240</v>
      </c>
      <c r="AP22" s="71" t="s">
        <v>240</v>
      </c>
      <c r="AQ22" s="71" t="s">
        <v>240</v>
      </c>
      <c r="AR22" s="71" t="s">
        <v>240</v>
      </c>
      <c r="AS22" s="71">
        <v>0</v>
      </c>
      <c r="AT22" s="72" t="s">
        <v>240</v>
      </c>
    </row>
    <row r="23" spans="2:48" x14ac:dyDescent="0.3">
      <c r="B23" s="43" t="s">
        <v>67</v>
      </c>
      <c r="C23" s="309" t="s">
        <v>68</v>
      </c>
      <c r="D23" s="297">
        <v>3960</v>
      </c>
      <c r="E23" s="44"/>
      <c r="F23" s="45"/>
      <c r="G23" s="53">
        <v>10</v>
      </c>
      <c r="H23" s="46">
        <f>IF(ISBLANK(G23),"",D23-D23/G23*10)</f>
        <v>0</v>
      </c>
      <c r="K23" s="218"/>
      <c r="L23" s="218"/>
      <c r="M23" s="218"/>
      <c r="N23" s="218"/>
      <c r="O23" s="218"/>
      <c r="P23" s="218"/>
      <c r="Q23" s="218"/>
      <c r="R23" s="218"/>
      <c r="S23" s="218"/>
      <c r="AL23" s="219"/>
      <c r="AN23" s="222"/>
      <c r="AO23" s="223"/>
      <c r="AP23" s="223"/>
      <c r="AQ23" s="223"/>
      <c r="AR23" s="223"/>
      <c r="AS23" s="223"/>
      <c r="AT23" s="224"/>
    </row>
    <row r="24" spans="2:48" x14ac:dyDescent="0.3">
      <c r="B24" s="43" t="s">
        <v>70</v>
      </c>
      <c r="C24" s="296" t="s">
        <v>71</v>
      </c>
      <c r="D24" s="314">
        <v>92.49</v>
      </c>
      <c r="E24" s="44"/>
      <c r="F24" s="45"/>
      <c r="G24" s="53">
        <v>10</v>
      </c>
      <c r="H24" s="46">
        <f>IF(ISBLANK(G24),"",D24-D24/G24*10)</f>
        <v>1.4210854715202004E-14</v>
      </c>
      <c r="I24" s="66"/>
      <c r="K24" s="218"/>
      <c r="L24" s="219"/>
      <c r="M24" s="218"/>
      <c r="N24" s="218"/>
      <c r="O24" s="218"/>
      <c r="P24" s="218"/>
      <c r="Q24" s="218"/>
      <c r="R24" s="218"/>
      <c r="S24" s="218"/>
      <c r="AL24" s="219"/>
      <c r="AN24" s="139"/>
      <c r="AO24" s="140"/>
      <c r="AP24" s="140"/>
      <c r="AQ24" s="140"/>
      <c r="AR24" s="140"/>
      <c r="AS24" s="140"/>
      <c r="AT24" s="141"/>
    </row>
    <row r="25" spans="2:48" x14ac:dyDescent="0.3">
      <c r="B25" s="43" t="s">
        <v>281</v>
      </c>
      <c r="C25" s="296"/>
      <c r="D25" s="297" t="s">
        <v>40</v>
      </c>
      <c r="E25" s="44"/>
      <c r="F25" s="45"/>
      <c r="G25" s="53"/>
      <c r="H25" s="46" t="str">
        <f>IF(ISBLANK(G25),"",D25-D25/G25*10)</f>
        <v/>
      </c>
      <c r="K25" s="218"/>
      <c r="L25" s="218"/>
      <c r="M25" s="218"/>
      <c r="N25" s="218"/>
      <c r="O25" s="218"/>
      <c r="P25" s="218"/>
      <c r="Q25" s="218"/>
      <c r="R25" s="218"/>
      <c r="S25" s="218"/>
      <c r="AL25" s="219"/>
    </row>
    <row r="26" spans="2:48" x14ac:dyDescent="0.3">
      <c r="B26" s="34">
        <v>4</v>
      </c>
      <c r="C26" s="317" t="s">
        <v>72</v>
      </c>
      <c r="D26" s="292">
        <f>SUM(D27)</f>
        <v>136808</v>
      </c>
      <c r="E26" s="36"/>
      <c r="F26" s="37"/>
      <c r="G26" s="38"/>
      <c r="H26" s="38">
        <f>SUM(H27:H27)</f>
        <v>0</v>
      </c>
      <c r="K26" s="218"/>
      <c r="L26" s="218"/>
      <c r="M26" s="218"/>
      <c r="N26" s="218"/>
      <c r="O26" s="218"/>
      <c r="P26" s="218"/>
      <c r="Q26" s="218"/>
      <c r="R26" s="218"/>
      <c r="S26" s="218"/>
    </row>
    <row r="27" spans="2:48" x14ac:dyDescent="0.3">
      <c r="B27" s="43" t="s">
        <v>73</v>
      </c>
      <c r="C27" s="296" t="s">
        <v>74</v>
      </c>
      <c r="D27" s="297">
        <v>136808</v>
      </c>
      <c r="E27" s="73"/>
      <c r="F27" s="45"/>
      <c r="G27" s="53">
        <v>10</v>
      </c>
      <c r="H27" s="46">
        <f>IF(ISBLANK(G27),"",D27-D27/G27*10)</f>
        <v>0</v>
      </c>
      <c r="K27" s="218"/>
      <c r="L27" s="218"/>
      <c r="M27" s="218"/>
      <c r="N27" s="218"/>
      <c r="O27" s="218"/>
      <c r="P27" s="218"/>
      <c r="Q27" s="218"/>
      <c r="R27" s="218"/>
      <c r="S27" s="218"/>
    </row>
    <row r="28" spans="2:48" ht="17.850000000000001" customHeight="1" x14ac:dyDescent="0.3">
      <c r="B28" s="428" t="s">
        <v>75</v>
      </c>
      <c r="C28" s="436"/>
      <c r="D28" s="290">
        <f>SUM(D29+D33)</f>
        <v>2128989.73</v>
      </c>
      <c r="E28" s="21"/>
      <c r="F28" s="22"/>
      <c r="G28" s="23"/>
      <c r="H28" s="23">
        <f>SUM(H29,H33,H87)</f>
        <v>422319.94133333338</v>
      </c>
      <c r="K28" s="218"/>
      <c r="L28" s="218"/>
      <c r="M28" s="218"/>
      <c r="N28" s="218"/>
      <c r="O28" s="218"/>
      <c r="P28" s="218"/>
      <c r="Q28" s="218"/>
      <c r="R28" s="218"/>
      <c r="S28" s="218"/>
    </row>
    <row r="29" spans="2:48" x14ac:dyDescent="0.3">
      <c r="B29" s="34">
        <v>5</v>
      </c>
      <c r="C29" s="291" t="s">
        <v>76</v>
      </c>
      <c r="D29" s="292">
        <f>SUM(D30:D32)</f>
        <v>214407</v>
      </c>
      <c r="E29" s="36"/>
      <c r="F29" s="37"/>
      <c r="G29" s="38"/>
      <c r="H29" s="38">
        <f>SUM(H30:H32)</f>
        <v>0</v>
      </c>
      <c r="K29" s="218"/>
      <c r="L29" s="218"/>
      <c r="M29" s="218"/>
      <c r="N29" s="218"/>
      <c r="O29" s="218"/>
      <c r="P29" s="218"/>
      <c r="Q29" s="218"/>
      <c r="R29" s="218"/>
      <c r="S29" s="218"/>
    </row>
    <row r="30" spans="2:48" x14ac:dyDescent="0.3">
      <c r="B30" s="43" t="s">
        <v>77</v>
      </c>
      <c r="C30" s="296" t="s">
        <v>78</v>
      </c>
      <c r="D30" s="297">
        <v>214407</v>
      </c>
      <c r="E30" s="44"/>
      <c r="F30" s="45"/>
      <c r="G30" s="53">
        <v>10</v>
      </c>
      <c r="H30" s="46"/>
      <c r="K30" s="218"/>
      <c r="L30" s="218"/>
      <c r="M30" s="218"/>
      <c r="N30" s="218"/>
      <c r="O30" s="218"/>
      <c r="P30" s="218"/>
      <c r="Q30" s="218"/>
      <c r="R30" s="218"/>
      <c r="S30" s="218"/>
    </row>
    <row r="31" spans="2:48" x14ac:dyDescent="0.3">
      <c r="B31" s="43" t="s">
        <v>79</v>
      </c>
      <c r="C31" s="296"/>
      <c r="D31" s="297" t="s">
        <v>40</v>
      </c>
      <c r="E31" s="44"/>
      <c r="F31" s="45"/>
      <c r="G31" s="53"/>
      <c r="H31" s="46"/>
      <c r="K31" s="218"/>
      <c r="L31" s="218"/>
      <c r="M31" s="218"/>
      <c r="N31" s="218"/>
      <c r="O31" s="218"/>
      <c r="P31" s="218"/>
      <c r="Q31" s="218"/>
      <c r="R31" s="218"/>
      <c r="S31" s="218"/>
    </row>
    <row r="32" spans="2:48" x14ac:dyDescent="0.3">
      <c r="B32" s="43" t="s">
        <v>281</v>
      </c>
      <c r="C32" s="296"/>
      <c r="D32" s="297" t="s">
        <v>40</v>
      </c>
      <c r="E32" s="44"/>
      <c r="F32" s="45"/>
      <c r="G32" s="53"/>
      <c r="H32" s="46"/>
      <c r="K32" s="218"/>
      <c r="L32" s="218"/>
      <c r="M32" s="218"/>
      <c r="N32" s="218"/>
      <c r="O32" s="218"/>
      <c r="P32" s="218"/>
      <c r="Q32" s="218"/>
      <c r="R32" s="218"/>
      <c r="S32" s="218"/>
    </row>
    <row r="33" spans="2:19" x14ac:dyDescent="0.3">
      <c r="B33" s="34">
        <v>6</v>
      </c>
      <c r="C33" s="291" t="s">
        <v>80</v>
      </c>
      <c r="D33" s="292">
        <f>SUM(D34,D41,D44,D49,D55,D61,D69,D75,D77,D76,)</f>
        <v>1914582.73</v>
      </c>
      <c r="E33" s="36"/>
      <c r="F33" s="37"/>
      <c r="G33" s="38"/>
      <c r="H33" s="38">
        <f>SUM(H34:H80)</f>
        <v>422319.94133333338</v>
      </c>
      <c r="K33" s="218"/>
      <c r="L33" s="218"/>
      <c r="M33" s="218"/>
      <c r="N33" s="218"/>
      <c r="O33" s="218"/>
      <c r="P33" s="218"/>
      <c r="Q33" s="218"/>
      <c r="R33" s="218"/>
      <c r="S33" s="218"/>
    </row>
    <row r="34" spans="2:19" x14ac:dyDescent="0.3">
      <c r="B34" s="74" t="s">
        <v>81</v>
      </c>
      <c r="C34" s="318" t="s">
        <v>82</v>
      </c>
      <c r="D34" s="319">
        <f>SUM(D35,D36,D37,D38,D39,D40)</f>
        <v>162856.81</v>
      </c>
      <c r="E34" s="44"/>
      <c r="F34" s="45"/>
      <c r="G34" s="53"/>
      <c r="H34" s="46" t="str">
        <f t="shared" ref="H34:H80" si="1">IF(ISBLANK(G34),"",D34-D34/G34*10)</f>
        <v/>
      </c>
      <c r="I34" s="65"/>
      <c r="K34" s="218"/>
      <c r="L34" s="218"/>
      <c r="M34" s="218"/>
      <c r="N34" s="218"/>
      <c r="O34" s="218"/>
      <c r="P34" s="218"/>
      <c r="Q34" s="218"/>
      <c r="R34" s="218"/>
      <c r="S34" s="218"/>
    </row>
    <row r="35" spans="2:19" x14ac:dyDescent="0.3">
      <c r="B35" s="74"/>
      <c r="C35" s="296" t="s">
        <v>83</v>
      </c>
      <c r="D35" s="320">
        <v>49206.5</v>
      </c>
      <c r="E35" s="44"/>
      <c r="F35" s="45"/>
      <c r="G35" s="53">
        <v>10</v>
      </c>
      <c r="H35" s="46">
        <f t="shared" si="1"/>
        <v>0</v>
      </c>
      <c r="K35" s="218"/>
      <c r="L35" s="218"/>
      <c r="M35" s="219"/>
      <c r="N35" s="218"/>
      <c r="O35" s="218"/>
      <c r="P35" s="218"/>
      <c r="Q35" s="218"/>
      <c r="R35" s="218"/>
      <c r="S35" s="218"/>
    </row>
    <row r="36" spans="2:19" x14ac:dyDescent="0.3">
      <c r="B36" s="43"/>
      <c r="C36" s="296" t="s">
        <v>84</v>
      </c>
      <c r="D36" s="320">
        <v>3289.5</v>
      </c>
      <c r="E36" s="44"/>
      <c r="F36" s="45"/>
      <c r="G36" s="53">
        <v>25</v>
      </c>
      <c r="H36" s="46">
        <f t="shared" si="1"/>
        <v>1973.6999999999998</v>
      </c>
      <c r="K36" s="218"/>
      <c r="L36" s="220"/>
      <c r="M36" s="219"/>
      <c r="N36" s="218"/>
      <c r="O36" s="218"/>
      <c r="P36" s="218"/>
      <c r="Q36" s="218"/>
      <c r="R36" s="218"/>
      <c r="S36" s="218"/>
    </row>
    <row r="37" spans="2:19" ht="17.850000000000001" customHeight="1" x14ac:dyDescent="0.3">
      <c r="B37" s="43"/>
      <c r="C37" s="296" t="s">
        <v>85</v>
      </c>
      <c r="D37" s="320">
        <v>25235.31</v>
      </c>
      <c r="E37" s="44"/>
      <c r="F37" s="45"/>
      <c r="G37" s="53">
        <v>15</v>
      </c>
      <c r="H37" s="46">
        <f t="shared" si="1"/>
        <v>8411.77</v>
      </c>
      <c r="K37" s="218"/>
      <c r="L37" s="218"/>
      <c r="M37" s="220"/>
      <c r="N37" s="219"/>
      <c r="O37" s="218"/>
      <c r="P37" s="218"/>
      <c r="Q37" s="218"/>
      <c r="R37" s="218"/>
      <c r="S37" s="218"/>
    </row>
    <row r="38" spans="2:19" x14ac:dyDescent="0.3">
      <c r="B38" s="43"/>
      <c r="C38" s="296" t="s">
        <v>86</v>
      </c>
      <c r="D38" s="320">
        <v>32963.85</v>
      </c>
      <c r="E38" s="44"/>
      <c r="F38" s="45"/>
      <c r="G38" s="53">
        <v>15</v>
      </c>
      <c r="H38" s="46">
        <f t="shared" si="1"/>
        <v>10987.95</v>
      </c>
      <c r="K38" s="218"/>
      <c r="L38" s="218"/>
      <c r="M38" s="220"/>
      <c r="N38" s="219"/>
      <c r="O38" s="218"/>
      <c r="P38" s="218"/>
      <c r="Q38" s="218"/>
      <c r="R38" s="218"/>
      <c r="S38" s="218"/>
    </row>
    <row r="39" spans="2:19" x14ac:dyDescent="0.3">
      <c r="B39" s="43"/>
      <c r="C39" s="296" t="s">
        <v>87</v>
      </c>
      <c r="D39" s="320">
        <v>27721.65</v>
      </c>
      <c r="E39" s="44"/>
      <c r="F39" s="45"/>
      <c r="G39" s="53">
        <v>15</v>
      </c>
      <c r="H39" s="46">
        <f t="shared" si="1"/>
        <v>9240.5499999999993</v>
      </c>
      <c r="K39" s="218"/>
      <c r="L39" s="218"/>
      <c r="M39" s="218"/>
      <c r="N39" s="219"/>
      <c r="O39" s="218"/>
      <c r="P39" s="218"/>
      <c r="Q39" s="218"/>
      <c r="R39" s="218"/>
      <c r="S39" s="218"/>
    </row>
    <row r="40" spans="2:19" x14ac:dyDescent="0.3">
      <c r="B40" s="43"/>
      <c r="C40" s="296" t="s">
        <v>88</v>
      </c>
      <c r="D40" s="320">
        <v>24440</v>
      </c>
      <c r="E40" s="44"/>
      <c r="F40" s="45"/>
      <c r="G40" s="53">
        <v>10</v>
      </c>
      <c r="H40" s="46">
        <f t="shared" si="1"/>
        <v>0</v>
      </c>
      <c r="K40" s="218"/>
      <c r="L40" s="218"/>
      <c r="M40" s="218"/>
      <c r="N40" s="218"/>
      <c r="O40" s="218"/>
      <c r="P40" s="218"/>
      <c r="Q40" s="218"/>
      <c r="R40" s="218"/>
      <c r="S40" s="218"/>
    </row>
    <row r="41" spans="2:19" x14ac:dyDescent="0.3">
      <c r="B41" s="74" t="s">
        <v>89</v>
      </c>
      <c r="C41" s="318" t="s">
        <v>90</v>
      </c>
      <c r="D41" s="319">
        <f>SUM(D42,D43)</f>
        <v>34939.699999999997</v>
      </c>
      <c r="E41" s="44"/>
      <c r="F41" s="45"/>
      <c r="G41" s="53"/>
      <c r="H41" s="46" t="str">
        <f t="shared" si="1"/>
        <v/>
      </c>
      <c r="K41" s="218"/>
      <c r="L41" s="218"/>
      <c r="M41" s="218"/>
      <c r="N41" s="218"/>
      <c r="O41" s="218"/>
      <c r="P41" s="218"/>
      <c r="Q41" s="218"/>
      <c r="R41" s="218"/>
      <c r="S41" s="218"/>
    </row>
    <row r="42" spans="2:19" x14ac:dyDescent="0.3">
      <c r="B42" s="43"/>
      <c r="C42" s="296" t="s">
        <v>91</v>
      </c>
      <c r="D42" s="320">
        <v>17443.7</v>
      </c>
      <c r="E42" s="44"/>
      <c r="F42" s="45"/>
      <c r="G42" s="53">
        <v>25</v>
      </c>
      <c r="H42" s="46">
        <f t="shared" si="1"/>
        <v>10466.220000000001</v>
      </c>
      <c r="K42" s="218"/>
      <c r="L42" s="218"/>
      <c r="M42" s="218"/>
      <c r="N42" s="220"/>
      <c r="O42" s="219"/>
      <c r="P42" s="280"/>
      <c r="Q42" s="218"/>
      <c r="R42" s="218"/>
      <c r="S42" s="218"/>
    </row>
    <row r="43" spans="2:19" x14ac:dyDescent="0.3">
      <c r="B43" s="43"/>
      <c r="C43" s="296" t="s">
        <v>92</v>
      </c>
      <c r="D43" s="320">
        <v>17496</v>
      </c>
      <c r="E43" s="44"/>
      <c r="F43" s="45"/>
      <c r="G43" s="53">
        <v>25</v>
      </c>
      <c r="H43" s="46">
        <f t="shared" si="1"/>
        <v>10497.599999999999</v>
      </c>
      <c r="K43" s="218"/>
      <c r="L43" s="218"/>
      <c r="M43" s="218"/>
      <c r="N43" s="220"/>
      <c r="O43" s="219"/>
      <c r="P43" s="280"/>
      <c r="Q43" s="218"/>
      <c r="R43" s="218"/>
      <c r="S43" s="218"/>
    </row>
    <row r="44" spans="2:19" x14ac:dyDescent="0.3">
      <c r="B44" s="76" t="s">
        <v>93</v>
      </c>
      <c r="C44" s="318" t="s">
        <v>94</v>
      </c>
      <c r="D44" s="319">
        <f>SUM(D45,D46,D47,D48)</f>
        <v>167986.53</v>
      </c>
      <c r="E44" s="44"/>
      <c r="F44" s="45"/>
      <c r="G44" s="53"/>
      <c r="H44" s="46" t="str">
        <f t="shared" si="1"/>
        <v/>
      </c>
      <c r="K44" s="218"/>
      <c r="L44" s="218"/>
      <c r="M44" s="218"/>
      <c r="N44" s="220"/>
      <c r="O44" s="219"/>
      <c r="P44" s="280"/>
      <c r="Q44" s="218"/>
      <c r="R44" s="218"/>
      <c r="S44" s="218"/>
    </row>
    <row r="45" spans="2:19" x14ac:dyDescent="0.3">
      <c r="B45" s="43"/>
      <c r="C45" s="296" t="s">
        <v>95</v>
      </c>
      <c r="D45" s="320">
        <v>2529.6</v>
      </c>
      <c r="E45" s="44"/>
      <c r="F45" s="45"/>
      <c r="G45" s="53">
        <v>25</v>
      </c>
      <c r="H45" s="46">
        <f t="shared" si="1"/>
        <v>1517.76</v>
      </c>
      <c r="K45" s="218"/>
      <c r="L45" s="218"/>
      <c r="M45" s="218"/>
      <c r="N45" s="220"/>
      <c r="O45" s="281"/>
      <c r="P45" s="280"/>
      <c r="Q45" s="218"/>
      <c r="R45" s="218"/>
      <c r="S45" s="218"/>
    </row>
    <row r="46" spans="2:19" x14ac:dyDescent="0.3">
      <c r="B46" s="43"/>
      <c r="C46" s="296" t="s">
        <v>96</v>
      </c>
      <c r="D46" s="320">
        <v>130780.43</v>
      </c>
      <c r="E46" s="44"/>
      <c r="F46" s="45"/>
      <c r="G46" s="53">
        <v>25</v>
      </c>
      <c r="H46" s="46">
        <f t="shared" si="1"/>
        <v>78468.258000000002</v>
      </c>
      <c r="K46" s="218"/>
      <c r="L46" s="218"/>
      <c r="M46" s="218"/>
      <c r="N46" s="218"/>
      <c r="O46" s="219"/>
      <c r="P46" s="280"/>
      <c r="Q46" s="218"/>
      <c r="R46" s="218"/>
      <c r="S46" s="218"/>
    </row>
    <row r="47" spans="2:19" x14ac:dyDescent="0.3">
      <c r="B47" s="43"/>
      <c r="C47" s="2" t="s">
        <v>97</v>
      </c>
      <c r="D47" s="320">
        <v>23211.5</v>
      </c>
      <c r="E47" s="44"/>
      <c r="F47" s="45"/>
      <c r="G47" s="53">
        <v>25</v>
      </c>
      <c r="H47" s="46">
        <f t="shared" si="1"/>
        <v>13926.9</v>
      </c>
      <c r="K47" s="218"/>
      <c r="L47" s="218"/>
      <c r="M47" s="218"/>
      <c r="N47" s="218"/>
      <c r="O47" s="218"/>
      <c r="P47" s="280"/>
      <c r="Q47" s="218"/>
      <c r="R47" s="218"/>
      <c r="S47" s="218"/>
    </row>
    <row r="48" spans="2:19" x14ac:dyDescent="0.3">
      <c r="B48" s="43"/>
      <c r="C48" s="296" t="s">
        <v>98</v>
      </c>
      <c r="D48" s="320">
        <v>11465</v>
      </c>
      <c r="E48" s="44"/>
      <c r="F48" s="45"/>
      <c r="G48" s="53">
        <v>25</v>
      </c>
      <c r="H48" s="46">
        <f t="shared" si="1"/>
        <v>6879</v>
      </c>
      <c r="K48" s="218"/>
      <c r="L48" s="218"/>
      <c r="M48" s="218"/>
      <c r="N48" s="218"/>
      <c r="O48" s="218"/>
      <c r="P48" s="280"/>
      <c r="Q48" s="218"/>
      <c r="R48" s="218"/>
      <c r="S48" s="218"/>
    </row>
    <row r="49" spans="2:19" x14ac:dyDescent="0.3">
      <c r="B49" s="76" t="s">
        <v>99</v>
      </c>
      <c r="C49" s="318" t="s">
        <v>100</v>
      </c>
      <c r="D49" s="319">
        <f>SUM(D50,D51,D52,D53,D54)</f>
        <v>159495.09999999998</v>
      </c>
      <c r="E49" s="44"/>
      <c r="F49" s="45"/>
      <c r="G49" s="53"/>
      <c r="H49" s="46" t="str">
        <f t="shared" si="1"/>
        <v/>
      </c>
      <c r="K49" s="218"/>
      <c r="L49" s="218"/>
      <c r="M49" s="218"/>
      <c r="N49" s="220"/>
      <c r="O49" s="219"/>
      <c r="P49" s="280"/>
      <c r="Q49" s="218"/>
      <c r="R49" s="218"/>
      <c r="S49" s="218"/>
    </row>
    <row r="50" spans="2:19" x14ac:dyDescent="0.3">
      <c r="B50" s="43"/>
      <c r="C50" s="296" t="s">
        <v>101</v>
      </c>
      <c r="D50" s="320">
        <v>80871.98</v>
      </c>
      <c r="E50" s="44"/>
      <c r="F50" s="45"/>
      <c r="G50" s="53">
        <v>20</v>
      </c>
      <c r="H50" s="46">
        <f t="shared" si="1"/>
        <v>40435.99</v>
      </c>
      <c r="K50" s="218"/>
      <c r="L50" s="218"/>
      <c r="M50" s="218"/>
      <c r="N50" s="220"/>
      <c r="O50" s="219"/>
      <c r="P50" s="280"/>
      <c r="Q50" s="218"/>
      <c r="R50" s="218"/>
      <c r="S50" s="218"/>
    </row>
    <row r="51" spans="2:19" x14ac:dyDescent="0.3">
      <c r="B51" s="43"/>
      <c r="C51" s="296" t="s">
        <v>102</v>
      </c>
      <c r="D51" s="320">
        <v>8248.17</v>
      </c>
      <c r="E51" s="44"/>
      <c r="F51" s="45"/>
      <c r="G51" s="53">
        <v>15</v>
      </c>
      <c r="H51" s="46">
        <f t="shared" si="1"/>
        <v>2749.3899999999994</v>
      </c>
      <c r="K51" s="218"/>
      <c r="L51" s="218"/>
      <c r="M51" s="218"/>
      <c r="N51" s="220"/>
      <c r="O51" s="219"/>
      <c r="P51" s="280"/>
      <c r="Q51" s="218"/>
      <c r="R51" s="218"/>
      <c r="S51" s="218"/>
    </row>
    <row r="52" spans="2:19" x14ac:dyDescent="0.3">
      <c r="B52" s="43"/>
      <c r="C52" s="296" t="s">
        <v>103</v>
      </c>
      <c r="D52" s="320">
        <v>16121.95</v>
      </c>
      <c r="E52" s="44"/>
      <c r="F52" s="45"/>
      <c r="G52" s="53">
        <v>15</v>
      </c>
      <c r="H52" s="46">
        <f t="shared" si="1"/>
        <v>5373.9833333333336</v>
      </c>
      <c r="K52" s="218"/>
      <c r="L52" s="218"/>
      <c r="M52" s="218"/>
      <c r="N52" s="218"/>
      <c r="O52" s="219"/>
      <c r="P52" s="280"/>
      <c r="Q52" s="218"/>
      <c r="R52" s="218"/>
      <c r="S52" s="218"/>
    </row>
    <row r="53" spans="2:19" x14ac:dyDescent="0.3">
      <c r="B53" s="43"/>
      <c r="C53" s="296" t="s">
        <v>104</v>
      </c>
      <c r="D53" s="320">
        <v>15163</v>
      </c>
      <c r="E53" s="44"/>
      <c r="F53" s="45"/>
      <c r="G53" s="53">
        <v>15</v>
      </c>
      <c r="H53" s="46">
        <f t="shared" si="1"/>
        <v>5054.3333333333339</v>
      </c>
      <c r="K53" s="218"/>
      <c r="L53" s="218"/>
      <c r="M53" s="218"/>
      <c r="N53" s="218"/>
      <c r="O53" s="218"/>
      <c r="P53" s="218"/>
      <c r="Q53" s="218"/>
      <c r="R53" s="218"/>
      <c r="S53" s="218"/>
    </row>
    <row r="54" spans="2:19" x14ac:dyDescent="0.3">
      <c r="B54" s="43"/>
      <c r="C54" s="296" t="s">
        <v>105</v>
      </c>
      <c r="D54" s="320">
        <v>39090</v>
      </c>
      <c r="E54" s="44"/>
      <c r="F54" s="45"/>
      <c r="G54" s="53">
        <v>20</v>
      </c>
      <c r="H54" s="46">
        <f t="shared" si="1"/>
        <v>19545</v>
      </c>
      <c r="K54" s="218"/>
      <c r="L54" s="218"/>
      <c r="M54" s="218"/>
      <c r="N54" s="218"/>
      <c r="O54" s="218"/>
      <c r="P54" s="218"/>
      <c r="Q54" s="218"/>
      <c r="R54" s="218"/>
      <c r="S54" s="218"/>
    </row>
    <row r="55" spans="2:19" x14ac:dyDescent="0.3">
      <c r="B55" s="76" t="s">
        <v>106</v>
      </c>
      <c r="C55" s="318" t="s">
        <v>107</v>
      </c>
      <c r="D55" s="319">
        <f>SUM(D56,D57,D58,D59,D60)</f>
        <v>355400.91000000003</v>
      </c>
      <c r="E55" s="44"/>
      <c r="F55" s="45"/>
      <c r="G55" s="53"/>
      <c r="H55" s="46" t="str">
        <f t="shared" si="1"/>
        <v/>
      </c>
      <c r="K55" s="218"/>
      <c r="L55" s="218"/>
      <c r="M55" s="218"/>
      <c r="N55" s="218"/>
      <c r="O55" s="218"/>
      <c r="P55" s="218"/>
      <c r="Q55" s="218"/>
      <c r="R55" s="218"/>
      <c r="S55" s="218"/>
    </row>
    <row r="56" spans="2:19" x14ac:dyDescent="0.3">
      <c r="B56" s="43"/>
      <c r="C56" s="296" t="s">
        <v>108</v>
      </c>
      <c r="D56" s="320">
        <v>75234.63</v>
      </c>
      <c r="E56" s="44" t="s">
        <v>40</v>
      </c>
      <c r="F56" s="45"/>
      <c r="G56" s="53">
        <v>10</v>
      </c>
      <c r="H56" s="46">
        <f t="shared" si="1"/>
        <v>0</v>
      </c>
      <c r="K56" s="218"/>
      <c r="L56" s="218"/>
      <c r="M56" s="218"/>
      <c r="N56" s="218"/>
      <c r="O56" s="218"/>
      <c r="P56" s="218"/>
      <c r="Q56" s="218"/>
      <c r="R56" s="218"/>
      <c r="S56" s="218"/>
    </row>
    <row r="57" spans="2:19" x14ac:dyDescent="0.3">
      <c r="B57" s="43"/>
      <c r="C57" s="296" t="s">
        <v>109</v>
      </c>
      <c r="D57" s="320">
        <v>80236.600000000006</v>
      </c>
      <c r="E57" s="44" t="s">
        <v>40</v>
      </c>
      <c r="F57" s="45"/>
      <c r="G57" s="53">
        <v>10</v>
      </c>
      <c r="H57" s="46">
        <f t="shared" si="1"/>
        <v>0</v>
      </c>
      <c r="K57" s="218"/>
      <c r="L57" s="218"/>
      <c r="M57" s="218"/>
      <c r="N57" s="218"/>
      <c r="O57" s="218"/>
      <c r="P57" s="218"/>
      <c r="Q57" s="218"/>
      <c r="R57" s="218"/>
      <c r="S57" s="218"/>
    </row>
    <row r="58" spans="2:19" x14ac:dyDescent="0.3">
      <c r="B58" s="43"/>
      <c r="C58" s="296" t="s">
        <v>110</v>
      </c>
      <c r="D58" s="320">
        <v>58712.18</v>
      </c>
      <c r="E58" s="44" t="s">
        <v>40</v>
      </c>
      <c r="F58" s="45"/>
      <c r="G58" s="53">
        <v>10</v>
      </c>
      <c r="H58" s="46">
        <f t="shared" si="1"/>
        <v>0</v>
      </c>
      <c r="K58" s="218"/>
      <c r="L58" s="218"/>
      <c r="M58" s="218"/>
      <c r="N58" s="218"/>
      <c r="O58" s="218"/>
      <c r="P58" s="218"/>
      <c r="Q58" s="218"/>
      <c r="R58" s="218"/>
      <c r="S58" s="218"/>
    </row>
    <row r="59" spans="2:19" x14ac:dyDescent="0.3">
      <c r="B59" s="43"/>
      <c r="C59" s="296" t="s">
        <v>111</v>
      </c>
      <c r="D59" s="320">
        <v>61478.97</v>
      </c>
      <c r="E59" s="44" t="s">
        <v>40</v>
      </c>
      <c r="F59" s="45"/>
      <c r="G59" s="53">
        <v>10</v>
      </c>
      <c r="H59" s="46">
        <f t="shared" si="1"/>
        <v>0</v>
      </c>
      <c r="K59" s="218"/>
      <c r="L59" s="218"/>
      <c r="M59" s="218"/>
      <c r="N59" s="218"/>
      <c r="O59" s="218"/>
      <c r="P59" s="218"/>
      <c r="Q59" s="218"/>
      <c r="R59" s="218"/>
      <c r="S59" s="218"/>
    </row>
    <row r="60" spans="2:19" x14ac:dyDescent="0.3">
      <c r="B60" s="43"/>
      <c r="C60" s="296" t="s">
        <v>112</v>
      </c>
      <c r="D60" s="320">
        <v>79738.53</v>
      </c>
      <c r="E60" s="44" t="s">
        <v>40</v>
      </c>
      <c r="F60" s="45"/>
      <c r="G60" s="53">
        <v>10</v>
      </c>
      <c r="H60" s="46">
        <f t="shared" si="1"/>
        <v>0</v>
      </c>
      <c r="K60" s="218"/>
      <c r="L60" s="218"/>
      <c r="M60" s="218"/>
      <c r="N60" s="218"/>
      <c r="O60" s="218"/>
      <c r="P60" s="218"/>
      <c r="Q60" s="218"/>
      <c r="R60" s="218"/>
      <c r="S60" s="218"/>
    </row>
    <row r="61" spans="2:19" x14ac:dyDescent="0.3">
      <c r="B61" s="76" t="s">
        <v>113</v>
      </c>
      <c r="C61" s="318" t="s">
        <v>114</v>
      </c>
      <c r="D61" s="321">
        <f>D62+D63+D64+D66+D67</f>
        <v>106606.65</v>
      </c>
      <c r="E61" s="44"/>
      <c r="F61" s="45"/>
      <c r="G61" s="53"/>
      <c r="H61" s="46" t="str">
        <f t="shared" si="1"/>
        <v/>
      </c>
      <c r="K61" s="218"/>
      <c r="L61" s="218"/>
      <c r="M61" s="218"/>
      <c r="N61" s="218"/>
      <c r="O61" s="218"/>
      <c r="P61" s="218"/>
      <c r="Q61" s="218"/>
      <c r="R61" s="218"/>
      <c r="S61" s="218"/>
    </row>
    <row r="62" spans="2:19" x14ac:dyDescent="0.3">
      <c r="B62" s="43"/>
      <c r="C62" s="296" t="s">
        <v>115</v>
      </c>
      <c r="D62" s="322">
        <v>0</v>
      </c>
      <c r="E62" s="44"/>
      <c r="F62" s="45"/>
      <c r="G62" s="53">
        <v>10</v>
      </c>
      <c r="H62" s="46">
        <f t="shared" si="1"/>
        <v>0</v>
      </c>
      <c r="K62" s="218"/>
      <c r="L62" s="218"/>
      <c r="M62" s="218"/>
      <c r="N62" s="218"/>
      <c r="O62" s="218"/>
      <c r="P62" s="218"/>
      <c r="Q62" s="218"/>
      <c r="R62" s="218"/>
      <c r="S62" s="218"/>
    </row>
    <row r="63" spans="2:19" x14ac:dyDescent="0.3">
      <c r="B63" s="43"/>
      <c r="C63" s="323" t="s">
        <v>116</v>
      </c>
      <c r="D63" s="320">
        <v>44037.65</v>
      </c>
      <c r="E63" s="44"/>
      <c r="F63" s="45"/>
      <c r="G63" s="53">
        <v>10</v>
      </c>
      <c r="H63" s="46">
        <f t="shared" si="1"/>
        <v>0</v>
      </c>
      <c r="K63" s="218"/>
      <c r="L63" s="218"/>
      <c r="M63" s="218"/>
      <c r="N63" s="218"/>
      <c r="O63" s="218"/>
      <c r="P63" s="218"/>
      <c r="Q63" s="218"/>
      <c r="R63" s="218"/>
      <c r="S63" s="218"/>
    </row>
    <row r="64" spans="2:19" x14ac:dyDescent="0.3">
      <c r="B64" s="43"/>
      <c r="C64" s="323" t="s">
        <v>117</v>
      </c>
      <c r="D64" s="320">
        <v>9071</v>
      </c>
      <c r="E64" s="44"/>
      <c r="F64" s="45"/>
      <c r="G64" s="53">
        <v>10</v>
      </c>
      <c r="H64" s="46">
        <f t="shared" si="1"/>
        <v>0</v>
      </c>
      <c r="K64" s="218"/>
      <c r="L64" s="218"/>
      <c r="M64" s="218"/>
      <c r="N64" s="218"/>
      <c r="O64" s="218"/>
      <c r="P64" s="218"/>
      <c r="Q64" s="218"/>
      <c r="R64" s="218"/>
      <c r="S64" s="218"/>
    </row>
    <row r="65" spans="2:19" x14ac:dyDescent="0.3">
      <c r="B65" s="43"/>
      <c r="C65" s="324" t="s">
        <v>232</v>
      </c>
      <c r="D65" s="325"/>
      <c r="E65" s="44"/>
      <c r="F65" s="45"/>
      <c r="G65" s="53"/>
      <c r="H65" s="46" t="str">
        <f t="shared" si="1"/>
        <v/>
      </c>
      <c r="K65" s="218"/>
      <c r="L65" s="218"/>
      <c r="M65" s="218"/>
      <c r="N65" s="218"/>
      <c r="O65" s="218"/>
      <c r="P65" s="218"/>
      <c r="Q65" s="218"/>
      <c r="R65" s="218"/>
      <c r="S65" s="218"/>
    </row>
    <row r="66" spans="2:19" x14ac:dyDescent="0.3">
      <c r="B66" s="43"/>
      <c r="C66" s="323" t="s">
        <v>233</v>
      </c>
      <c r="D66" s="320">
        <v>38678</v>
      </c>
      <c r="E66" s="44"/>
      <c r="F66" s="45"/>
      <c r="G66" s="53">
        <v>15</v>
      </c>
      <c r="H66" s="46">
        <f t="shared" si="1"/>
        <v>12892.666666666668</v>
      </c>
      <c r="K66" s="218"/>
      <c r="L66" s="218"/>
      <c r="M66" s="218"/>
      <c r="N66" s="218"/>
      <c r="O66" s="218"/>
      <c r="P66" s="218"/>
      <c r="Q66" s="218"/>
      <c r="R66" s="218"/>
      <c r="S66" s="218"/>
    </row>
    <row r="67" spans="2:19" x14ac:dyDescent="0.3">
      <c r="B67" s="43"/>
      <c r="C67" s="323" t="s">
        <v>234</v>
      </c>
      <c r="D67" s="320">
        <v>14820</v>
      </c>
      <c r="E67" s="44"/>
      <c r="F67" s="45"/>
      <c r="G67" s="53">
        <v>10</v>
      </c>
      <c r="H67" s="46">
        <f t="shared" si="1"/>
        <v>0</v>
      </c>
      <c r="K67" s="218"/>
      <c r="L67" s="218"/>
      <c r="M67" s="218"/>
      <c r="N67" s="218"/>
      <c r="O67" s="218"/>
      <c r="P67" s="218"/>
      <c r="Q67" s="218"/>
      <c r="R67" s="218"/>
      <c r="S67" s="218"/>
    </row>
    <row r="68" spans="2:19" ht="17.850000000000001" customHeight="1" x14ac:dyDescent="0.3">
      <c r="B68" s="43"/>
      <c r="C68" s="326"/>
      <c r="D68" s="320"/>
      <c r="E68" s="44"/>
      <c r="F68" s="45"/>
      <c r="G68" s="53"/>
      <c r="H68" s="46" t="str">
        <f t="shared" si="1"/>
        <v/>
      </c>
      <c r="K68" s="218"/>
      <c r="L68" s="218"/>
      <c r="M68" s="218"/>
      <c r="N68" s="218"/>
      <c r="O68" s="218"/>
      <c r="P68" s="218"/>
      <c r="Q68" s="218"/>
      <c r="R68" s="218"/>
      <c r="S68" s="218"/>
    </row>
    <row r="69" spans="2:19" ht="17.850000000000001" customHeight="1" x14ac:dyDescent="0.3">
      <c r="B69" s="76" t="s">
        <v>118</v>
      </c>
      <c r="C69" s="318" t="s">
        <v>119</v>
      </c>
      <c r="D69" s="321">
        <f>SUM(D70,D71,D72,D73,D74)</f>
        <v>718123.61</v>
      </c>
      <c r="E69" s="44"/>
      <c r="F69" s="45"/>
      <c r="G69" s="53"/>
      <c r="H69" s="46" t="str">
        <f t="shared" si="1"/>
        <v/>
      </c>
      <c r="K69" s="218"/>
      <c r="L69" s="218"/>
      <c r="M69" s="218"/>
      <c r="N69" s="218"/>
      <c r="O69" s="218"/>
      <c r="P69" s="218"/>
      <c r="Q69" s="218"/>
      <c r="R69" s="218"/>
      <c r="S69" s="218"/>
    </row>
    <row r="70" spans="2:19" ht="17.850000000000001" customHeight="1" x14ac:dyDescent="0.3">
      <c r="B70" s="43"/>
      <c r="C70" s="296" t="s">
        <v>120</v>
      </c>
      <c r="D70" s="320">
        <v>51254.86</v>
      </c>
      <c r="E70" s="44"/>
      <c r="F70" s="45"/>
      <c r="G70" s="53">
        <v>15</v>
      </c>
      <c r="H70" s="46">
        <f t="shared" si="1"/>
        <v>17084.953333333338</v>
      </c>
      <c r="K70" s="218"/>
      <c r="L70" s="218"/>
      <c r="M70" s="218"/>
      <c r="N70" s="218"/>
      <c r="O70" s="218"/>
      <c r="P70" s="218"/>
      <c r="Q70" s="218"/>
      <c r="R70" s="218"/>
      <c r="S70" s="218"/>
    </row>
    <row r="71" spans="2:19" ht="17.850000000000001" customHeight="1" x14ac:dyDescent="0.3">
      <c r="B71" s="43"/>
      <c r="C71" s="296" t="s">
        <v>121</v>
      </c>
      <c r="D71" s="320">
        <v>286614.05</v>
      </c>
      <c r="E71" s="44"/>
      <c r="F71" s="45"/>
      <c r="G71" s="53">
        <v>15</v>
      </c>
      <c r="H71" s="46">
        <f t="shared" si="1"/>
        <v>95538.016666666663</v>
      </c>
      <c r="K71" s="218"/>
      <c r="L71" s="218"/>
      <c r="M71" s="218"/>
      <c r="N71" s="218"/>
      <c r="O71" s="218"/>
      <c r="P71" s="218"/>
      <c r="Q71" s="218"/>
      <c r="R71" s="218"/>
      <c r="S71" s="218"/>
    </row>
    <row r="72" spans="2:19" x14ac:dyDescent="0.3">
      <c r="B72" s="43"/>
      <c r="C72" s="296" t="s">
        <v>122</v>
      </c>
      <c r="D72" s="320">
        <v>213827.7</v>
      </c>
      <c r="E72" s="44"/>
      <c r="F72" s="45"/>
      <c r="G72" s="53">
        <v>15</v>
      </c>
      <c r="H72" s="46">
        <f t="shared" si="1"/>
        <v>71275.900000000023</v>
      </c>
      <c r="K72" s="218"/>
      <c r="L72" s="218"/>
      <c r="M72" s="218"/>
      <c r="N72" s="218"/>
      <c r="O72" s="218"/>
      <c r="P72" s="218"/>
      <c r="Q72" s="218"/>
      <c r="R72" s="218"/>
      <c r="S72" s="218"/>
    </row>
    <row r="73" spans="2:19" x14ac:dyDescent="0.3">
      <c r="B73" s="43"/>
      <c r="C73" s="296" t="s">
        <v>282</v>
      </c>
      <c r="D73" s="320">
        <v>166427</v>
      </c>
      <c r="E73" s="44"/>
      <c r="F73" s="45"/>
      <c r="G73" s="53">
        <v>10</v>
      </c>
      <c r="H73" s="46">
        <f t="shared" si="1"/>
        <v>0</v>
      </c>
      <c r="K73" s="218"/>
      <c r="L73" s="218"/>
      <c r="M73" s="218"/>
      <c r="N73" s="218"/>
      <c r="O73" s="218"/>
      <c r="P73" s="218"/>
      <c r="Q73" s="218"/>
      <c r="R73" s="218"/>
      <c r="S73" s="218"/>
    </row>
    <row r="74" spans="2:19" x14ac:dyDescent="0.3">
      <c r="B74" s="43"/>
      <c r="C74" s="296"/>
      <c r="D74" s="320"/>
      <c r="E74" s="44"/>
      <c r="F74" s="45"/>
      <c r="G74" s="53">
        <v>10</v>
      </c>
      <c r="H74" s="46">
        <f t="shared" si="1"/>
        <v>0</v>
      </c>
      <c r="K74" s="218"/>
      <c r="L74" s="218"/>
      <c r="M74" s="218"/>
      <c r="N74" s="218"/>
      <c r="O74" s="218"/>
      <c r="P74" s="218"/>
      <c r="Q74" s="218"/>
      <c r="R74" s="218"/>
      <c r="S74" s="218"/>
    </row>
    <row r="75" spans="2:19" x14ac:dyDescent="0.3">
      <c r="B75" s="76" t="s">
        <v>123</v>
      </c>
      <c r="C75" s="318" t="s">
        <v>124</v>
      </c>
      <c r="D75" s="321">
        <v>2572.4499999999998</v>
      </c>
      <c r="E75" s="44"/>
      <c r="F75" s="45"/>
      <c r="G75" s="53">
        <v>10</v>
      </c>
      <c r="H75" s="46">
        <f t="shared" si="1"/>
        <v>0</v>
      </c>
      <c r="K75" s="218"/>
      <c r="L75" s="218"/>
      <c r="M75" s="218"/>
      <c r="N75" s="218"/>
      <c r="O75" s="218"/>
      <c r="P75" s="218"/>
      <c r="Q75" s="218"/>
      <c r="R75" s="218"/>
      <c r="S75" s="218"/>
    </row>
    <row r="76" spans="2:19" x14ac:dyDescent="0.3">
      <c r="B76" s="76" t="s">
        <v>125</v>
      </c>
      <c r="C76" s="318" t="s">
        <v>235</v>
      </c>
      <c r="D76" s="321">
        <v>129085.37</v>
      </c>
      <c r="E76" s="44"/>
      <c r="F76" s="45"/>
      <c r="G76" s="53">
        <v>10</v>
      </c>
      <c r="H76" s="46">
        <f t="shared" si="1"/>
        <v>0</v>
      </c>
      <c r="K76" s="218"/>
      <c r="L76" s="218"/>
      <c r="M76" s="218"/>
      <c r="N76" s="218"/>
      <c r="O76" s="218"/>
      <c r="P76" s="218"/>
      <c r="Q76" s="218"/>
      <c r="R76" s="218"/>
      <c r="S76" s="218"/>
    </row>
    <row r="77" spans="2:19" x14ac:dyDescent="0.3">
      <c r="B77" s="74" t="s">
        <v>227</v>
      </c>
      <c r="C77" s="318" t="s">
        <v>228</v>
      </c>
      <c r="D77" s="321">
        <f>SUM(D78:D80)</f>
        <v>77515.600000000006</v>
      </c>
      <c r="E77" s="44"/>
      <c r="F77" s="45"/>
      <c r="G77" s="53"/>
      <c r="H77" s="46" t="str">
        <f t="shared" si="1"/>
        <v/>
      </c>
      <c r="K77" s="218"/>
      <c r="L77" s="218"/>
      <c r="M77" s="218"/>
      <c r="N77" s="218"/>
      <c r="O77" s="218"/>
      <c r="P77" s="218"/>
      <c r="Q77" s="218"/>
      <c r="R77" s="218"/>
      <c r="S77" s="218"/>
    </row>
    <row r="78" spans="2:19" x14ac:dyDescent="0.3">
      <c r="B78" s="74"/>
      <c r="C78" s="296" t="s">
        <v>229</v>
      </c>
      <c r="D78" s="327">
        <v>20400</v>
      </c>
      <c r="E78" s="44"/>
      <c r="F78" s="45"/>
      <c r="G78" s="53">
        <v>10</v>
      </c>
      <c r="H78" s="46">
        <f t="shared" si="1"/>
        <v>0</v>
      </c>
      <c r="K78" s="218"/>
      <c r="L78" s="218"/>
      <c r="M78" s="218"/>
      <c r="N78" s="218"/>
      <c r="O78" s="218"/>
      <c r="P78" s="218"/>
      <c r="Q78" s="218"/>
      <c r="R78" s="218"/>
      <c r="S78" s="218"/>
    </row>
    <row r="79" spans="2:19" x14ac:dyDescent="0.3">
      <c r="B79" s="74"/>
      <c r="C79" s="296" t="s">
        <v>230</v>
      </c>
      <c r="D79" s="327">
        <v>53715.6</v>
      </c>
      <c r="E79" s="44"/>
      <c r="F79" s="45"/>
      <c r="G79" s="53">
        <v>10</v>
      </c>
      <c r="H79" s="46">
        <f t="shared" si="1"/>
        <v>7.2759576141834259E-12</v>
      </c>
      <c r="K79" s="218"/>
      <c r="L79" s="218"/>
      <c r="M79" s="218"/>
      <c r="N79" s="218"/>
      <c r="O79" s="218"/>
      <c r="P79" s="218"/>
      <c r="Q79" s="218"/>
      <c r="R79" s="218"/>
      <c r="S79" s="218"/>
    </row>
    <row r="80" spans="2:19" x14ac:dyDescent="0.3">
      <c r="B80" s="76"/>
      <c r="C80" s="296" t="s">
        <v>231</v>
      </c>
      <c r="D80" s="327">
        <v>3400</v>
      </c>
      <c r="E80" s="44"/>
      <c r="F80" s="45"/>
      <c r="G80" s="53">
        <v>10</v>
      </c>
      <c r="H80" s="46">
        <f t="shared" si="1"/>
        <v>0</v>
      </c>
      <c r="K80" s="218"/>
      <c r="L80" s="218"/>
      <c r="M80" s="218"/>
      <c r="N80" s="218"/>
      <c r="O80" s="218"/>
      <c r="P80" s="218"/>
      <c r="Q80" s="218"/>
      <c r="R80" s="218"/>
      <c r="S80" s="218"/>
    </row>
    <row r="81" spans="2:19" ht="18.75" customHeight="1" x14ac:dyDescent="0.3">
      <c r="B81" s="437" t="s">
        <v>126</v>
      </c>
      <c r="C81" s="438"/>
      <c r="D81" s="290">
        <f>SUM(D82)</f>
        <v>277652.93000000005</v>
      </c>
      <c r="E81" s="21"/>
      <c r="F81" s="22"/>
      <c r="G81" s="23"/>
      <c r="H81" s="23">
        <f>SUM(H82)</f>
        <v>29850</v>
      </c>
      <c r="K81" s="218"/>
      <c r="L81" s="218"/>
      <c r="M81" s="218"/>
      <c r="N81" s="218"/>
      <c r="O81" s="218"/>
      <c r="P81" s="218"/>
      <c r="Q81" s="218"/>
      <c r="R81" s="218"/>
      <c r="S81" s="218"/>
    </row>
    <row r="82" spans="2:19" x14ac:dyDescent="0.3">
      <c r="B82" s="34">
        <v>7</v>
      </c>
      <c r="C82" s="291" t="s">
        <v>127</v>
      </c>
      <c r="D82" s="292">
        <f>SUM(D83:D86)</f>
        <v>277652.93000000005</v>
      </c>
      <c r="E82" s="36"/>
      <c r="F82" s="37"/>
      <c r="G82" s="38"/>
      <c r="H82" s="38">
        <f>SUM(H83:H85)</f>
        <v>29850</v>
      </c>
      <c r="K82" s="218"/>
      <c r="L82" s="218"/>
      <c r="M82" s="218"/>
      <c r="N82" s="218"/>
      <c r="O82" s="218"/>
      <c r="P82" s="218"/>
      <c r="Q82" s="218"/>
      <c r="R82" s="218"/>
      <c r="S82" s="218"/>
    </row>
    <row r="83" spans="2:19" x14ac:dyDescent="0.3">
      <c r="B83" s="43" t="s">
        <v>128</v>
      </c>
      <c r="C83" s="296" t="s">
        <v>129</v>
      </c>
      <c r="D83" s="297">
        <f>'Lisa 6.1. Lisa 2 Sisustus'!E106</f>
        <v>246500.93000000005</v>
      </c>
      <c r="E83" s="44"/>
      <c r="F83" s="45" t="s">
        <v>40</v>
      </c>
      <c r="G83" s="53">
        <v>10</v>
      </c>
      <c r="H83" s="46">
        <f>IF(ISBLANK(G83),"",D83-D83/G83*10)</f>
        <v>0</v>
      </c>
      <c r="K83" s="218"/>
      <c r="L83" s="219"/>
      <c r="M83" s="219"/>
      <c r="N83" s="218"/>
      <c r="O83" s="218"/>
      <c r="P83" s="218"/>
      <c r="Q83" s="218"/>
      <c r="R83" s="218"/>
      <c r="S83" s="218"/>
    </row>
    <row r="84" spans="2:19" x14ac:dyDescent="0.3">
      <c r="B84" s="43" t="s">
        <v>130</v>
      </c>
      <c r="C84" s="296" t="s">
        <v>131</v>
      </c>
      <c r="D84" s="297"/>
      <c r="E84" s="44"/>
      <c r="F84" s="45"/>
      <c r="G84" s="53"/>
      <c r="H84" s="46" t="str">
        <f>IF(ISBLANK(G84),"",D84-D84/G84*5)</f>
        <v/>
      </c>
      <c r="K84" s="220"/>
      <c r="L84" s="218"/>
      <c r="M84" s="218"/>
      <c r="N84" s="218"/>
      <c r="O84" s="218"/>
      <c r="P84" s="218"/>
      <c r="Q84" s="218"/>
      <c r="R84" s="218"/>
      <c r="S84" s="218"/>
    </row>
    <row r="85" spans="2:19" x14ac:dyDescent="0.3">
      <c r="B85" s="43" t="s">
        <v>132</v>
      </c>
      <c r="C85" s="296" t="s">
        <v>133</v>
      </c>
      <c r="D85" s="297">
        <v>29850</v>
      </c>
      <c r="E85" s="44"/>
      <c r="F85" s="45"/>
      <c r="G85" s="328" t="s">
        <v>247</v>
      </c>
      <c r="H85" s="46">
        <f>D85</f>
        <v>29850</v>
      </c>
      <c r="K85" s="220"/>
      <c r="L85" s="282"/>
      <c r="M85" s="218"/>
      <c r="N85" s="218"/>
      <c r="O85" s="218"/>
      <c r="P85" s="218"/>
      <c r="Q85" s="218"/>
      <c r="R85" s="218"/>
      <c r="S85" s="218"/>
    </row>
    <row r="86" spans="2:19" x14ac:dyDescent="0.3">
      <c r="B86" s="43" t="s">
        <v>283</v>
      </c>
      <c r="C86" s="296" t="s">
        <v>284</v>
      </c>
      <c r="D86" s="297">
        <v>1302</v>
      </c>
      <c r="E86" s="44"/>
      <c r="F86" s="45"/>
      <c r="G86" s="329">
        <v>5</v>
      </c>
      <c r="H86" s="46">
        <f>IF(ISBLANK(G86),"",D86-D86/G86*5)</f>
        <v>0</v>
      </c>
      <c r="K86" s="218"/>
      <c r="L86" s="282"/>
      <c r="M86" s="218"/>
      <c r="N86" s="218"/>
      <c r="O86" s="218"/>
      <c r="P86" s="218"/>
      <c r="Q86" s="218"/>
      <c r="R86" s="218"/>
      <c r="S86" s="218"/>
    </row>
    <row r="87" spans="2:19" ht="18.75" customHeight="1" x14ac:dyDescent="0.3">
      <c r="B87" s="428" t="s">
        <v>134</v>
      </c>
      <c r="C87" s="436"/>
      <c r="D87" s="290">
        <f>SUM(D88)</f>
        <v>0</v>
      </c>
      <c r="E87" s="21"/>
      <c r="F87" s="22"/>
      <c r="G87" s="23"/>
      <c r="H87" s="23">
        <f>SUM(H88)</f>
        <v>0</v>
      </c>
      <c r="J87" s="66"/>
      <c r="K87" s="218"/>
      <c r="L87" s="283"/>
      <c r="M87" s="284"/>
      <c r="N87" s="285"/>
      <c r="O87" s="218"/>
      <c r="P87" s="218"/>
      <c r="Q87" s="218"/>
      <c r="R87" s="218"/>
      <c r="S87" s="218"/>
    </row>
    <row r="88" spans="2:19" ht="15" thickBot="1" x14ac:dyDescent="0.35">
      <c r="B88" s="77">
        <v>8</v>
      </c>
      <c r="C88" s="330" t="s">
        <v>135</v>
      </c>
      <c r="D88" s="331">
        <v>0</v>
      </c>
      <c r="E88" s="78"/>
      <c r="F88" s="79"/>
      <c r="G88" s="53">
        <v>10</v>
      </c>
      <c r="H88" s="46">
        <f>IF(ISBLANK(G88),"",D88-D88/G88*10)</f>
        <v>0</v>
      </c>
      <c r="I88" s="66"/>
      <c r="K88" s="218"/>
      <c r="L88" s="286"/>
      <c r="M88" s="287"/>
      <c r="N88" s="286"/>
      <c r="O88" s="218"/>
      <c r="P88" s="218"/>
      <c r="Q88" s="218"/>
      <c r="R88" s="218"/>
      <c r="S88" s="218"/>
    </row>
    <row r="89" spans="2:19" ht="15" thickBot="1" x14ac:dyDescent="0.35">
      <c r="B89" s="439" t="s">
        <v>306</v>
      </c>
      <c r="C89" s="440"/>
      <c r="D89" s="332">
        <f>SUM(D9+D28+D81+D87)-D83-D84</f>
        <v>2463631.2199999997</v>
      </c>
      <c r="E89" s="81">
        <f>SUMIF(E9:E88,"x",D9:D88)</f>
        <v>355400.91000000003</v>
      </c>
      <c r="F89" s="82">
        <f>SUMIF(F9:F88,"x",D9:D88)</f>
        <v>246500.93000000005</v>
      </c>
      <c r="G89" s="83"/>
      <c r="H89" s="83">
        <f>SUM(H9+H28+H81+H87)</f>
        <v>452169.94133333338</v>
      </c>
      <c r="I89" s="65"/>
      <c r="K89" s="218"/>
      <c r="L89" s="218"/>
      <c r="M89" s="218"/>
      <c r="N89" s="218"/>
      <c r="O89" s="218"/>
      <c r="P89" s="218"/>
      <c r="Q89" s="218"/>
      <c r="R89" s="218"/>
      <c r="S89" s="218"/>
    </row>
    <row r="90" spans="2:19" x14ac:dyDescent="0.3">
      <c r="B90" s="441" t="s">
        <v>136</v>
      </c>
      <c r="C90" s="442"/>
      <c r="D90" s="333">
        <f>SUM(D91)</f>
        <v>82506.286338456674</v>
      </c>
      <c r="E90" s="84"/>
      <c r="F90" s="84"/>
      <c r="G90" s="225"/>
      <c r="H90" s="84"/>
      <c r="K90" s="218"/>
      <c r="L90" s="218"/>
      <c r="M90" s="218"/>
      <c r="N90" s="218"/>
      <c r="O90" s="218"/>
      <c r="P90" s="218"/>
      <c r="Q90" s="218"/>
      <c r="R90" s="218"/>
      <c r="S90" s="218"/>
    </row>
    <row r="91" spans="2:19" x14ac:dyDescent="0.3">
      <c r="B91" s="85">
        <v>9</v>
      </c>
      <c r="C91" s="86" t="s">
        <v>137</v>
      </c>
      <c r="D91" s="414">
        <f>[12]MUDEL!E223</f>
        <v>82506.286338456674</v>
      </c>
      <c r="E91" s="334"/>
      <c r="F91" s="226"/>
      <c r="G91" s="227"/>
      <c r="H91" s="226"/>
      <c r="K91" s="218"/>
      <c r="L91" s="218"/>
      <c r="M91" s="218"/>
      <c r="N91" s="218"/>
      <c r="O91" s="218"/>
      <c r="P91" s="218"/>
      <c r="Q91" s="218"/>
      <c r="R91" s="218"/>
      <c r="S91" s="218"/>
    </row>
    <row r="92" spans="2:19" x14ac:dyDescent="0.3">
      <c r="B92" s="428" t="s">
        <v>138</v>
      </c>
      <c r="C92" s="429"/>
      <c r="D92" s="418">
        <f>SUM(D93)</f>
        <v>61590.780499999993</v>
      </c>
      <c r="E92" s="91"/>
      <c r="F92" s="91"/>
      <c r="G92" s="228"/>
      <c r="H92" s="91"/>
    </row>
    <row r="93" spans="2:19" ht="15" thickBot="1" x14ac:dyDescent="0.35">
      <c r="B93" s="87">
        <v>10</v>
      </c>
      <c r="C93" s="88">
        <v>2.5000000000000001E-2</v>
      </c>
      <c r="D93" s="335">
        <f>D89*C93</f>
        <v>61590.780499999993</v>
      </c>
      <c r="E93" s="334"/>
    </row>
    <row r="94" spans="2:19" ht="15" thickBot="1" x14ac:dyDescent="0.35">
      <c r="B94" s="439" t="s">
        <v>307</v>
      </c>
      <c r="C94" s="443"/>
      <c r="D94" s="80">
        <f>SUM(D89++D90+D92)</f>
        <v>2607728.2868384565</v>
      </c>
      <c r="E94" s="91"/>
    </row>
    <row r="95" spans="2:19" x14ac:dyDescent="0.3">
      <c r="B95" s="441" t="s">
        <v>139</v>
      </c>
      <c r="C95" s="442"/>
      <c r="D95" s="336">
        <f>SUM(D96)</f>
        <v>1120000</v>
      </c>
      <c r="E95" s="91"/>
      <c r="F95" s="91"/>
      <c r="G95" s="228"/>
      <c r="H95" s="91"/>
    </row>
    <row r="96" spans="2:19" ht="15" thickBot="1" x14ac:dyDescent="0.35">
      <c r="B96" s="77">
        <v>11</v>
      </c>
      <c r="C96" s="89" t="s">
        <v>239</v>
      </c>
      <c r="D96" s="337">
        <v>1120000</v>
      </c>
      <c r="E96" s="334"/>
      <c r="F96" s="229"/>
      <c r="G96" s="227"/>
      <c r="H96" s="229"/>
    </row>
    <row r="97" spans="2:8" ht="15" thickBot="1" x14ac:dyDescent="0.35">
      <c r="B97" s="439" t="s">
        <v>308</v>
      </c>
      <c r="C97" s="443"/>
      <c r="D97" s="80">
        <f>D94-D95</f>
        <v>1487728.2868384565</v>
      </c>
      <c r="E97" s="91"/>
      <c r="F97" s="91"/>
      <c r="G97" s="228"/>
      <c r="H97" s="91"/>
    </row>
    <row r="98" spans="2:8" x14ac:dyDescent="0.3">
      <c r="B98" s="441" t="s">
        <v>140</v>
      </c>
      <c r="C98" s="442"/>
      <c r="D98" s="336">
        <f>SUM(D99)</f>
        <v>521545.65736769134</v>
      </c>
      <c r="E98" s="91"/>
      <c r="F98" s="91"/>
      <c r="G98" s="228"/>
      <c r="H98" s="91"/>
    </row>
    <row r="99" spans="2:8" x14ac:dyDescent="0.3">
      <c r="B99" s="85">
        <v>12</v>
      </c>
      <c r="C99" s="90">
        <v>0.2</v>
      </c>
      <c r="D99" s="35">
        <f>D94*C99</f>
        <v>521545.65736769134</v>
      </c>
      <c r="E99" s="334"/>
      <c r="F99" s="230"/>
      <c r="G99" s="227"/>
      <c r="H99" s="230"/>
    </row>
    <row r="100" spans="2:8" ht="15" thickBot="1" x14ac:dyDescent="0.35">
      <c r="B100" s="444" t="s">
        <v>309</v>
      </c>
      <c r="C100" s="445"/>
      <c r="D100" s="338">
        <f>SUM(D97+D98)</f>
        <v>2009273.9442061479</v>
      </c>
      <c r="E100" s="91"/>
      <c r="F100" s="91"/>
      <c r="G100" s="228"/>
      <c r="H100" s="91"/>
    </row>
    <row r="101" spans="2:8" x14ac:dyDescent="0.3">
      <c r="B101" s="91"/>
      <c r="D101" s="66"/>
    </row>
    <row r="102" spans="2:8" x14ac:dyDescent="0.3">
      <c r="B102" s="91"/>
      <c r="D102" s="92"/>
      <c r="F102" s="66"/>
    </row>
    <row r="103" spans="2:8" x14ac:dyDescent="0.3">
      <c r="B103" s="91"/>
      <c r="D103" s="92"/>
      <c r="E103" s="66"/>
      <c r="F103" s="66"/>
    </row>
    <row r="104" spans="2:8" x14ac:dyDescent="0.3">
      <c r="B104" s="91"/>
      <c r="D104" s="92"/>
      <c r="F104" s="66"/>
    </row>
    <row r="105" spans="2:8" x14ac:dyDescent="0.3">
      <c r="B105" s="91"/>
      <c r="D105" s="92"/>
    </row>
    <row r="106" spans="2:8" x14ac:dyDescent="0.3">
      <c r="B106" s="91"/>
      <c r="C106" s="75"/>
      <c r="D106" s="66"/>
    </row>
    <row r="107" spans="2:8" x14ac:dyDescent="0.3">
      <c r="B107" s="91"/>
      <c r="D107" s="66"/>
    </row>
    <row r="109" spans="2:8" x14ac:dyDescent="0.3">
      <c r="C109" s="93"/>
      <c r="D109" s="94"/>
    </row>
    <row r="110" spans="2:8" x14ac:dyDescent="0.3">
      <c r="F110" s="66"/>
    </row>
  </sheetData>
  <mergeCells count="15">
    <mergeCell ref="B94:C94"/>
    <mergeCell ref="B95:C95"/>
    <mergeCell ref="B97:C97"/>
    <mergeCell ref="B98:C98"/>
    <mergeCell ref="B100:C100"/>
    <mergeCell ref="B92:C92"/>
    <mergeCell ref="B4:D4"/>
    <mergeCell ref="AN4:AT4"/>
    <mergeCell ref="K8:L9"/>
    <mergeCell ref="B9:C9"/>
    <mergeCell ref="B28:C28"/>
    <mergeCell ref="B81:C81"/>
    <mergeCell ref="B87:C87"/>
    <mergeCell ref="B89:C89"/>
    <mergeCell ref="B90:C90"/>
  </mergeCells>
  <conditionalFormatting sqref="AN9:AT15">
    <cfRule type="expression" dxfId="67" priority="1">
      <formula>AND($CY9&lt;&gt;"",$DH9="")</formula>
    </cfRule>
    <cfRule type="expression" dxfId="66" priority="2">
      <formula>$CY9&lt;&gt;""</formula>
    </cfRule>
  </conditionalFormatting>
  <conditionalFormatting sqref="AN19:AT19">
    <cfRule type="expression" dxfId="65" priority="3">
      <formula>AND($CY21&lt;&gt;"",$DH21="")</formula>
    </cfRule>
    <cfRule type="expression" dxfId="64" priority="4">
      <formula>$CY21&lt;&gt;""</formula>
    </cfRule>
  </conditionalFormatting>
  <conditionalFormatting sqref="AN20:AT24">
    <cfRule type="expression" dxfId="63" priority="5">
      <formula>AND($CY23&lt;&gt;"",$DH23="")</formula>
    </cfRule>
    <cfRule type="expression" dxfId="62" priority="6">
      <formula>$CY23&lt;&gt;""</formula>
    </cfRule>
  </conditionalFormatting>
  <conditionalFormatting sqref="AN16:AT18">
    <cfRule type="expression" dxfId="61" priority="7">
      <formula>AND($CY17&lt;&gt;"",$DH17="")</formula>
    </cfRule>
    <cfRule type="expression" dxfId="60" priority="8">
      <formula>$CY17&lt;&gt;""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2CBD-885E-46AA-BBCA-56710A23E67E}">
  <sheetPr codeName="Sheet11"/>
  <dimension ref="A1:BS148"/>
  <sheetViews>
    <sheetView showOutlineSymbols="0" zoomScale="80" zoomScaleNormal="80" workbookViewId="0">
      <selection activeCell="G2" sqref="G2"/>
    </sheetView>
  </sheetViews>
  <sheetFormatPr defaultColWidth="9.109375" defaultRowHeight="14.4" outlineLevelCol="1" x14ac:dyDescent="0.3"/>
  <cols>
    <col min="1" max="1" width="3" style="95" customWidth="1"/>
    <col min="2" max="2" width="109.5546875" style="99" customWidth="1"/>
    <col min="3" max="3" width="16.88671875" style="95" customWidth="1"/>
    <col min="4" max="4" width="15" style="95" customWidth="1"/>
    <col min="5" max="5" width="15.33203125" style="95" customWidth="1"/>
    <col min="6" max="6" width="12" style="95" customWidth="1"/>
    <col min="7" max="7" width="12.88671875" style="95" customWidth="1"/>
    <col min="8" max="8" width="2.88671875" style="95" customWidth="1"/>
    <col min="9" max="10" width="13.5546875" style="95" customWidth="1" outlineLevel="1"/>
    <col min="11" max="11" width="13.5546875" style="97" customWidth="1" outlineLevel="1"/>
    <col min="12" max="12" width="13.5546875" style="95" customWidth="1" outlineLevel="1"/>
    <col min="13" max="13" width="13.5546875" style="339" customWidth="1" outlineLevel="1"/>
    <col min="14" max="14" width="13.5546875" style="95" customWidth="1" outlineLevel="1"/>
    <col min="15" max="15" width="13.5546875" style="339" customWidth="1" outlineLevel="1"/>
    <col min="16" max="16" width="13.5546875" style="95" customWidth="1" outlineLevel="1"/>
    <col min="17" max="17" width="13.5546875" style="340" customWidth="1" outlineLevel="1"/>
    <col min="18" max="18" width="13.5546875" style="95" customWidth="1" outlineLevel="1"/>
    <col min="19" max="19" width="13.5546875" style="340" customWidth="1" outlineLevel="1"/>
    <col min="20" max="20" width="13.5546875" style="95" customWidth="1" outlineLevel="1"/>
    <col min="21" max="21" width="13.5546875" style="339" customWidth="1" outlineLevel="1"/>
    <col min="22" max="22" width="13.5546875" style="95" customWidth="1" outlineLevel="1"/>
    <col min="23" max="23" width="13.5546875" style="339" customWidth="1" outlineLevel="1"/>
    <col min="24" max="24" width="13.5546875" style="95" customWidth="1" outlineLevel="1"/>
    <col min="25" max="25" width="13.5546875" style="341" customWidth="1" outlineLevel="1"/>
    <col min="26" max="26" width="13.5546875" style="95" customWidth="1" outlineLevel="1"/>
    <col min="27" max="27" width="13.5546875" style="97" customWidth="1" outlineLevel="1"/>
    <col min="28" max="28" width="13.5546875" style="95" customWidth="1" outlineLevel="1"/>
    <col min="29" max="29" width="13.5546875" style="97" customWidth="1" outlineLevel="1"/>
    <col min="30" max="34" width="13.5546875" style="95" customWidth="1" outlineLevel="1"/>
    <col min="35" max="35" width="2.88671875" style="95" customWidth="1" outlineLevel="1"/>
    <col min="36" max="36" width="14.109375" style="95" customWidth="1" outlineLevel="1"/>
    <col min="37" max="40" width="12.44140625" style="95" customWidth="1" outlineLevel="1"/>
    <col min="41" max="41" width="13" style="95" customWidth="1" outlineLevel="1"/>
    <col min="42" max="47" width="12.44140625" style="95" customWidth="1" outlineLevel="1"/>
    <col min="48" max="48" width="2.88671875" style="95" customWidth="1" outlineLevel="1"/>
    <col min="49" max="53" width="11.5546875" style="95" customWidth="1"/>
    <col min="54" max="54" width="12.109375" style="95" customWidth="1"/>
    <col min="55" max="60" width="11.5546875" style="95" customWidth="1"/>
    <col min="61" max="62" width="9.109375" style="95"/>
    <col min="63" max="63" width="51.6640625" style="95" customWidth="1" outlineLevel="1"/>
    <col min="64" max="64" width="18.5546875" style="95" customWidth="1" outlineLevel="1"/>
    <col min="65" max="65" width="26.5546875" style="95" customWidth="1" outlineLevel="1"/>
    <col min="66" max="66" width="24.6640625" style="95" customWidth="1" outlineLevel="1"/>
    <col min="67" max="67" width="23" style="95" customWidth="1" outlineLevel="1"/>
    <col min="68" max="70" width="9.109375" style="95" customWidth="1" outlineLevel="1"/>
    <col min="71" max="71" width="15.88671875" style="95" bestFit="1" customWidth="1"/>
    <col min="72" max="16384" width="9.109375" style="95"/>
  </cols>
  <sheetData>
    <row r="1" spans="1:71" x14ac:dyDescent="0.3">
      <c r="B1" s="1"/>
      <c r="G1" s="96" t="s">
        <v>141</v>
      </c>
      <c r="H1" s="96"/>
      <c r="J1" s="411"/>
      <c r="K1" s="412"/>
      <c r="L1" s="411"/>
      <c r="M1" s="413"/>
      <c r="N1" s="411"/>
      <c r="O1" s="413"/>
      <c r="P1" s="411"/>
      <c r="Q1" s="422"/>
      <c r="BS1" s="98" t="s">
        <v>2</v>
      </c>
    </row>
    <row r="2" spans="1:71" x14ac:dyDescent="0.3">
      <c r="G2" s="100" t="s">
        <v>314</v>
      </c>
      <c r="H2" s="100"/>
      <c r="J2" s="411"/>
      <c r="K2" s="412"/>
      <c r="L2" s="411"/>
      <c r="M2" s="413"/>
      <c r="N2" s="411"/>
      <c r="O2" s="413"/>
      <c r="P2" s="411"/>
      <c r="Q2" s="422"/>
      <c r="AN2" s="231"/>
    </row>
    <row r="3" spans="1:71" x14ac:dyDescent="0.3">
      <c r="F3" s="101"/>
      <c r="J3" s="411"/>
      <c r="K3" s="412"/>
      <c r="L3" s="411"/>
      <c r="M3" s="413"/>
      <c r="N3" s="411"/>
      <c r="O3" s="413"/>
      <c r="P3" s="411"/>
      <c r="Q3" s="422"/>
      <c r="AN3" s="231"/>
    </row>
    <row r="4" spans="1:71" ht="15.6" x14ac:dyDescent="0.3">
      <c r="B4" s="446" t="s">
        <v>285</v>
      </c>
      <c r="C4" s="446"/>
      <c r="D4" s="446"/>
      <c r="E4" s="446"/>
      <c r="F4" s="446"/>
      <c r="G4" s="446"/>
      <c r="H4" s="416"/>
      <c r="I4" s="447" t="s">
        <v>142</v>
      </c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J4" s="447" t="s">
        <v>143</v>
      </c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17"/>
      <c r="AW4" s="447" t="s">
        <v>144</v>
      </c>
      <c r="AX4" s="447"/>
      <c r="AY4" s="447"/>
      <c r="AZ4" s="447"/>
      <c r="BA4" s="447"/>
      <c r="BB4" s="447"/>
      <c r="BC4" s="447"/>
      <c r="BD4" s="447"/>
      <c r="BE4" s="447"/>
      <c r="BF4" s="447"/>
      <c r="BG4" s="447"/>
    </row>
    <row r="5" spans="1:71" ht="15" thickBot="1" x14ac:dyDescent="0.35">
      <c r="E5" s="101"/>
    </row>
    <row r="6" spans="1:71" ht="43.8" thickBot="1" x14ac:dyDescent="0.35">
      <c r="B6" s="102" t="s">
        <v>145</v>
      </c>
      <c r="C6" s="103" t="s">
        <v>146</v>
      </c>
      <c r="D6" s="104" t="s">
        <v>147</v>
      </c>
      <c r="E6" s="105" t="s">
        <v>311</v>
      </c>
      <c r="F6" s="106" t="s">
        <v>129</v>
      </c>
      <c r="G6" s="107" t="s">
        <v>131</v>
      </c>
      <c r="H6" s="108"/>
      <c r="I6" s="109" t="s">
        <v>148</v>
      </c>
      <c r="J6" s="110" t="s">
        <v>9</v>
      </c>
      <c r="K6" s="111" t="s">
        <v>149</v>
      </c>
      <c r="L6" s="110" t="s">
        <v>11</v>
      </c>
      <c r="M6" s="342" t="s">
        <v>248</v>
      </c>
      <c r="N6" s="110" t="s">
        <v>244</v>
      </c>
      <c r="O6" s="343" t="s">
        <v>150</v>
      </c>
      <c r="P6" s="110" t="s">
        <v>13</v>
      </c>
      <c r="Q6" s="344" t="s">
        <v>151</v>
      </c>
      <c r="R6" s="110" t="s">
        <v>15</v>
      </c>
      <c r="S6" s="344" t="s">
        <v>152</v>
      </c>
      <c r="T6" s="110" t="s">
        <v>17</v>
      </c>
      <c r="U6" s="343" t="s">
        <v>153</v>
      </c>
      <c r="V6" s="110" t="s">
        <v>19</v>
      </c>
      <c r="W6" s="343" t="s">
        <v>154</v>
      </c>
      <c r="X6" s="110" t="s">
        <v>21</v>
      </c>
      <c r="Y6" s="343" t="s">
        <v>155</v>
      </c>
      <c r="Z6" s="110" t="s">
        <v>23</v>
      </c>
      <c r="AA6" s="112" t="s">
        <v>156</v>
      </c>
      <c r="AB6" s="110" t="s">
        <v>25</v>
      </c>
      <c r="AC6" s="112" t="s">
        <v>157</v>
      </c>
      <c r="AD6" s="113" t="s">
        <v>27</v>
      </c>
      <c r="AE6" s="112" t="s">
        <v>286</v>
      </c>
      <c r="AF6" s="113" t="s">
        <v>287</v>
      </c>
      <c r="AG6" s="114" t="s">
        <v>237</v>
      </c>
      <c r="AH6" s="115" t="s">
        <v>238</v>
      </c>
      <c r="AJ6" s="116" t="s">
        <v>9</v>
      </c>
      <c r="AK6" s="117" t="s">
        <v>11</v>
      </c>
      <c r="AL6" s="117" t="s">
        <v>244</v>
      </c>
      <c r="AM6" s="110" t="s">
        <v>13</v>
      </c>
      <c r="AN6" s="110" t="s">
        <v>15</v>
      </c>
      <c r="AO6" s="117" t="s">
        <v>17</v>
      </c>
      <c r="AP6" s="117" t="s">
        <v>19</v>
      </c>
      <c r="AQ6" s="110" t="s">
        <v>21</v>
      </c>
      <c r="AR6" s="110" t="s">
        <v>23</v>
      </c>
      <c r="AS6" s="110" t="s">
        <v>25</v>
      </c>
      <c r="AT6" s="345" t="s">
        <v>27</v>
      </c>
      <c r="AU6" s="115" t="s">
        <v>287</v>
      </c>
      <c r="AV6" s="108"/>
      <c r="AW6" s="116" t="s">
        <v>9</v>
      </c>
      <c r="AX6" s="117" t="s">
        <v>11</v>
      </c>
      <c r="AY6" s="117" t="s">
        <v>244</v>
      </c>
      <c r="AZ6" s="110" t="s">
        <v>13</v>
      </c>
      <c r="BA6" s="110" t="s">
        <v>15</v>
      </c>
      <c r="BB6" s="117" t="s">
        <v>17</v>
      </c>
      <c r="BC6" s="117" t="s">
        <v>19</v>
      </c>
      <c r="BD6" s="110" t="s">
        <v>21</v>
      </c>
      <c r="BE6" s="110" t="s">
        <v>23</v>
      </c>
      <c r="BF6" s="110" t="s">
        <v>25</v>
      </c>
      <c r="BG6" s="345" t="s">
        <v>27</v>
      </c>
      <c r="BH6" s="115" t="s">
        <v>287</v>
      </c>
      <c r="BK6" s="19" t="s">
        <v>29</v>
      </c>
      <c r="BL6" s="19" t="s">
        <v>30</v>
      </c>
      <c r="BM6" s="19" t="s">
        <v>31</v>
      </c>
      <c r="BN6" s="19" t="s">
        <v>32</v>
      </c>
      <c r="BO6" s="19" t="s">
        <v>33</v>
      </c>
      <c r="BP6" s="19" t="s">
        <v>34</v>
      </c>
      <c r="BQ6" s="19" t="s">
        <v>35</v>
      </c>
      <c r="BR6" s="118"/>
    </row>
    <row r="7" spans="1:71" x14ac:dyDescent="0.3">
      <c r="A7" s="119"/>
      <c r="B7" s="397" t="s">
        <v>249</v>
      </c>
      <c r="C7" s="232">
        <f t="shared" ref="C7:C70" si="0">IF(I7+K7+M7+O7+Q7+S7+U7+W7+Y7+AA7+AC7+AG7=0,"",I7+K7+M7+O7+Q7+S7+U7+W7+Y7+AA7+AC7+AG7)</f>
        <v>1</v>
      </c>
      <c r="D7" s="120">
        <v>384.93</v>
      </c>
      <c r="E7" s="121">
        <f>IFERROR(SUM(C7*D7),"")</f>
        <v>384.93</v>
      </c>
      <c r="F7" s="122" t="s">
        <v>40</v>
      </c>
      <c r="G7" s="233"/>
      <c r="H7" s="95" t="str">
        <f t="shared" ref="H7:H70" si="1">IFERROR(IF(SUM(I7,K7,M7,O7,Q7,S7,U7,W7,Y7,AA7,AC7,AG7)-C7=0,"","K"),"")</f>
        <v/>
      </c>
      <c r="I7" s="234"/>
      <c r="J7" s="123" t="str">
        <f>IF(ISBLANK(I7),"",SUM(I7*$D7))</f>
        <v/>
      </c>
      <c r="K7" s="124"/>
      <c r="L7" s="123" t="str">
        <f>IF(ISBLANK(K7),"",SUM(K7*$D7))</f>
        <v/>
      </c>
      <c r="M7" s="346">
        <v>1</v>
      </c>
      <c r="N7" s="123">
        <f>IF(ISBLANK(M7),"",SUM(M7*$D7))</f>
        <v>384.93</v>
      </c>
      <c r="O7" s="346"/>
      <c r="P7" s="123" t="str">
        <f t="shared" ref="P7:P71" si="2">IF(ISBLANK(O7),"",SUM(O7*$D7))</f>
        <v/>
      </c>
      <c r="Q7" s="347"/>
      <c r="R7" s="123" t="str">
        <f>IF(ISBLANK(Q7),"",SUM(Q7*$D7))</f>
        <v/>
      </c>
      <c r="S7" s="348"/>
      <c r="T7" s="123" t="str">
        <f>IF(ISBLANK(S7),"",SUM(S7*$D7))</f>
        <v/>
      </c>
      <c r="U7" s="346"/>
      <c r="V7" s="123" t="str">
        <f>IF(ISBLANK(U7),"",SUM(U7*$D7))</f>
        <v/>
      </c>
      <c r="W7" s="346"/>
      <c r="X7" s="123" t="str">
        <f>IF(ISBLANK(W7),"",SUM(W7*$D7))</f>
        <v/>
      </c>
      <c r="Y7" s="346"/>
      <c r="Z7" s="123" t="str">
        <f>IF(ISBLANK(Y7),"",SUM(Y7*$D7))</f>
        <v/>
      </c>
      <c r="AA7" s="124"/>
      <c r="AB7" s="123" t="str">
        <f>IF(ISBLANK(AA7),"",SUM(AA7*$D7))</f>
        <v/>
      </c>
      <c r="AC7" s="124"/>
      <c r="AD7" s="123" t="str">
        <f t="shared" ref="AD7:AD71" si="3">IF(ISBLANK(AC7),"",SUM(AC7*$D7))</f>
        <v/>
      </c>
      <c r="AE7" s="124"/>
      <c r="AF7" s="123" t="str">
        <f>IF(ISBLANK(AE7),"",SUM(AE7*$D7))</f>
        <v/>
      </c>
      <c r="AG7" s="125"/>
      <c r="AH7" s="126" t="str">
        <f>IF(ISBLANK(AG7),"",SUM(AG7*$D7))</f>
        <v/>
      </c>
      <c r="AI7" s="127"/>
      <c r="AJ7" s="236" t="str">
        <f t="shared" ref="AJ7:AJ70" si="4">IFERROR(IF(ISBLANK($AH7),"",$AH7*$BQ$7),"")</f>
        <v/>
      </c>
      <c r="AK7" s="123" t="str">
        <f t="shared" ref="AK7:AK70" si="5">IFERROR(IF(ISBLANK($AH7),"",$AH7*$BQ$8),"")</f>
        <v/>
      </c>
      <c r="AL7" s="123" t="str">
        <f t="shared" ref="AL7:AL70" si="6">IFERROR(IF(ISBLANK($AH7),"",$AH7*$BQ$9),"")</f>
        <v/>
      </c>
      <c r="AM7" s="123" t="str">
        <f t="shared" ref="AM7:AM70" si="7">IFERROR(IF(ISBLANK($AH7),"",$AH7*$BQ$10),"")</f>
        <v/>
      </c>
      <c r="AN7" s="123" t="str">
        <f t="shared" ref="AN7:AN70" si="8">IFERROR(IF(ISBLANK($AH7),"",$AH7*$BQ$11),"")</f>
        <v/>
      </c>
      <c r="AO7" s="123" t="str">
        <f>IFERROR(IF(ISBLANK($AH7),"",$AH7*$BQ$12),"")</f>
        <v/>
      </c>
      <c r="AP7" s="123" t="str">
        <f>IFERROR(IF(ISBLANK($AH7),"",$AH7*$BQ$13),"")</f>
        <v/>
      </c>
      <c r="AQ7" s="123" t="str">
        <f>IFERROR(IF(ISBLANK($AH7),"",$AH7*$BQ$14),"")</f>
        <v/>
      </c>
      <c r="AR7" s="123" t="str">
        <f>IFERROR(IF(ISBLANK($AH7),"",$AH7*$BQ$15),"")</f>
        <v/>
      </c>
      <c r="AS7" s="123" t="str">
        <f>IFERROR(IF(ISBLANK($AH7),"",$AH7*$BQ$16),"")</f>
        <v/>
      </c>
      <c r="AT7" s="349" t="str">
        <f>IFERROR(IF(ISBLANK($AH7),"",$AH7*$BQ$17),"")</f>
        <v/>
      </c>
      <c r="AU7" s="126" t="str">
        <f>IFERROR(IF(OR(ISBLANK($AH7),$BP$18&lt;0.1),"",$AH7*$BQ$18),"")</f>
        <v/>
      </c>
      <c r="AV7" s="128" t="str">
        <f t="shared" ref="AV7:AV39" si="9">IF(SUM(AH7)=SUM(AJ7:AT7),"","K")</f>
        <v/>
      </c>
      <c r="AW7" s="237" t="str">
        <f t="shared" ref="AW7:AW70" si="10">IF(SUM(J7,AJ7)=0,"",SUM(J7,AJ7))</f>
        <v/>
      </c>
      <c r="AX7" s="238" t="str">
        <f t="shared" ref="AX7:AX70" si="11">IF(SUM(L7,AK7)=0,"",SUM(L7,AK7))</f>
        <v/>
      </c>
      <c r="AY7" s="238">
        <f t="shared" ref="AY7:AY70" si="12">IF(SUM(N7,AL7)=0,"",SUM(N7,AL7))</f>
        <v>384.93</v>
      </c>
      <c r="AZ7" s="238" t="str">
        <f t="shared" ref="AZ7:AZ70" si="13">IF(SUM(P7,AM7)=0,"",SUM(P7,AM7))</f>
        <v/>
      </c>
      <c r="BA7" s="238" t="str">
        <f t="shared" ref="BA7:BA70" si="14">IF(SUM(R7,AN7)=0,"",SUM(R7,AN7))</f>
        <v/>
      </c>
      <c r="BB7" s="238" t="str">
        <f t="shared" ref="BB7:BB70" si="15">IF(SUM(T7,AO7)=0,"",SUM(T7,AO7))</f>
        <v/>
      </c>
      <c r="BC7" s="238" t="str">
        <f t="shared" ref="BC7:BC70" si="16">IF(SUM(V7,AP7)=0,"",SUM(V7,AP7))</f>
        <v/>
      </c>
      <c r="BD7" s="238" t="str">
        <f t="shared" ref="BD7:BD70" si="17">IF(SUM(X7,AQ7)=0,"",SUM(X7,AQ7))</f>
        <v/>
      </c>
      <c r="BE7" s="238" t="str">
        <f t="shared" ref="BE7:BE70" si="18">IF(SUM(Z7,AR7)=0,"",SUM(Z7,AR7))</f>
        <v/>
      </c>
      <c r="BF7" s="238" t="str">
        <f t="shared" ref="BF7:BF70" si="19">IF(SUM(AB7,AS7)=0,"",SUM(AB7,AS7))</f>
        <v/>
      </c>
      <c r="BG7" s="350" t="str">
        <f t="shared" ref="BG7:BG70" si="20">IF(SUM(AD7,AT7)=0,"",SUM(AD7,AT7))</f>
        <v/>
      </c>
      <c r="BH7" s="126" t="str">
        <f>IF(SUM(AF7,AU7)=0,"",SUM(AF7,AU7))</f>
        <v/>
      </c>
      <c r="BK7" s="30" t="s">
        <v>37</v>
      </c>
      <c r="BL7" s="31">
        <v>29.1</v>
      </c>
      <c r="BM7" s="31">
        <v>0.73246587030716737</v>
      </c>
      <c r="BN7" s="31">
        <v>15.223679658084873</v>
      </c>
      <c r="BO7" s="31">
        <v>26.4</v>
      </c>
      <c r="BP7" s="31">
        <v>71.456145528392028</v>
      </c>
      <c r="BQ7" s="32">
        <v>4.5594784027815229E-2</v>
      </c>
      <c r="BR7" s="221"/>
    </row>
    <row r="8" spans="1:71" x14ac:dyDescent="0.3">
      <c r="A8" s="119"/>
      <c r="B8" s="398" t="s">
        <v>158</v>
      </c>
      <c r="C8" s="232">
        <f t="shared" si="0"/>
        <v>38</v>
      </c>
      <c r="D8" s="120">
        <v>384.93</v>
      </c>
      <c r="E8" s="121">
        <f t="shared" ref="E8:E71" si="21">IFERROR(SUM(C8*D8),"")</f>
        <v>14627.34</v>
      </c>
      <c r="F8" s="122" t="s">
        <v>40</v>
      </c>
      <c r="G8" s="130"/>
      <c r="H8" s="95" t="str">
        <f t="shared" si="1"/>
        <v/>
      </c>
      <c r="I8" s="131"/>
      <c r="J8" s="123" t="str">
        <f t="shared" ref="J8:J72" si="22">IF(ISBLANK(I8),"",SUM(I8*$D8))</f>
        <v/>
      </c>
      <c r="K8" s="235">
        <v>20</v>
      </c>
      <c r="L8" s="123">
        <f t="shared" ref="L8:L72" si="23">IF(ISBLANK(K8),"",SUM(K8*$D8))</f>
        <v>7698.6</v>
      </c>
      <c r="M8" s="346">
        <v>2</v>
      </c>
      <c r="N8" s="123">
        <f t="shared" ref="N8:N72" si="24">IF(ISBLANK(M8),"",SUM(M8*$D8))</f>
        <v>769.86</v>
      </c>
      <c r="O8" s="346">
        <v>12</v>
      </c>
      <c r="P8" s="123">
        <f t="shared" si="2"/>
        <v>4619.16</v>
      </c>
      <c r="Q8" s="351"/>
      <c r="R8" s="123" t="str">
        <f t="shared" ref="R8:R72" si="25">IF(ISBLANK(Q8),"",SUM(Q8*$D8))</f>
        <v/>
      </c>
      <c r="S8" s="352"/>
      <c r="T8" s="123" t="str">
        <f t="shared" ref="T8:T72" si="26">IF(ISBLANK(S8),"",SUM(S8*$D8))</f>
        <v/>
      </c>
      <c r="U8" s="346"/>
      <c r="V8" s="123" t="str">
        <f t="shared" ref="V8:V72" si="27">IF(ISBLANK(U8),"",SUM(U8*$D8))</f>
        <v/>
      </c>
      <c r="W8" s="346">
        <v>1</v>
      </c>
      <c r="X8" s="123">
        <f t="shared" ref="X8:X72" si="28">IF(ISBLANK(W8),"",SUM(W8*$D8))</f>
        <v>384.93</v>
      </c>
      <c r="Y8" s="346">
        <v>2</v>
      </c>
      <c r="Z8" s="123">
        <f t="shared" ref="Z8:Z72" si="29">IF(ISBLANK(Y8),"",SUM(Y8*$D8))</f>
        <v>769.86</v>
      </c>
      <c r="AA8" s="124"/>
      <c r="AB8" s="123" t="str">
        <f t="shared" ref="AB8:AB72" si="30">IF(ISBLANK(AA8),"",SUM(AA8*$D8))</f>
        <v/>
      </c>
      <c r="AC8" s="124"/>
      <c r="AD8" s="123" t="str">
        <f t="shared" si="3"/>
        <v/>
      </c>
      <c r="AE8" s="124"/>
      <c r="AF8" s="123" t="str">
        <f t="shared" ref="AF8:AF72" si="31">IF(ISBLANK(AE8),"",SUM(AE8*$D8))</f>
        <v/>
      </c>
      <c r="AG8" s="239">
        <v>1</v>
      </c>
      <c r="AH8" s="126">
        <f t="shared" ref="AH8:AH72" si="32">IF(ISBLANK(AG8),"",SUM(AG8*$D8))</f>
        <v>384.93</v>
      </c>
      <c r="AI8" s="127"/>
      <c r="AJ8" s="236">
        <f t="shared" si="4"/>
        <v>17.550800215826918</v>
      </c>
      <c r="AK8" s="123">
        <f t="shared" si="5"/>
        <v>67.89147856194927</v>
      </c>
      <c r="AL8" s="123">
        <f t="shared" si="6"/>
        <v>114.69699854792081</v>
      </c>
      <c r="AM8" s="123">
        <f t="shared" si="7"/>
        <v>83.92560049224187</v>
      </c>
      <c r="AN8" s="123">
        <f t="shared" si="8"/>
        <v>37.219614495736174</v>
      </c>
      <c r="AO8" s="123">
        <f t="shared" ref="AO8:AO71" si="33">IFERROR(IF(ISBLANK($AH8),"",$AH8*$BQ$12),"")</f>
        <v>14.602236748766549</v>
      </c>
      <c r="AP8" s="123">
        <f t="shared" ref="AP8:AP71" si="34">IFERROR(IF(ISBLANK($AH8),"",$AH8*$BQ$13),"")</f>
        <v>3.8586144655240902</v>
      </c>
      <c r="AQ8" s="123">
        <f t="shared" ref="AQ8:AQ71" si="35">IFERROR(IF(ISBLANK($AH8),"",$AH8*$BQ$14),"")</f>
        <v>2.763221701880779</v>
      </c>
      <c r="AR8" s="123">
        <f t="shared" ref="AR8:AR71" si="36">IFERROR(IF(ISBLANK($AH8),"",$AH8*$BQ$15),"")</f>
        <v>4.4494286338463889</v>
      </c>
      <c r="AS8" s="123">
        <f t="shared" ref="AS8:AS71" si="37">IFERROR(IF(ISBLANK($AH8),"",$AH8*$BQ$16),"")</f>
        <v>5.5142491616044991</v>
      </c>
      <c r="AT8" s="349">
        <f t="shared" ref="AT8:AT71" si="38">IFERROR(IF(ISBLANK($AH8),"",$AH8*$BQ$17),"")</f>
        <v>32.457756974702633</v>
      </c>
      <c r="AU8" s="126" t="str">
        <f t="shared" ref="AU8:AU71" si="39">IFERROR(IF(OR(ISBLANK($AH8),$BP$18&lt;0.1),"",$AH8*$BQ$18),"")</f>
        <v/>
      </c>
      <c r="AV8" s="128" t="str">
        <f t="shared" si="9"/>
        <v/>
      </c>
      <c r="AW8" s="240">
        <f t="shared" si="10"/>
        <v>17.550800215826918</v>
      </c>
      <c r="AX8" s="133">
        <f t="shared" si="11"/>
        <v>7766.4914785619494</v>
      </c>
      <c r="AY8" s="133">
        <f t="shared" si="12"/>
        <v>884.55699854792078</v>
      </c>
      <c r="AZ8" s="133">
        <f t="shared" si="13"/>
        <v>4703.0856004922416</v>
      </c>
      <c r="BA8" s="133">
        <f t="shared" si="14"/>
        <v>37.219614495736174</v>
      </c>
      <c r="BB8" s="133">
        <f t="shared" si="15"/>
        <v>14.602236748766549</v>
      </c>
      <c r="BC8" s="133">
        <f t="shared" si="16"/>
        <v>3.8586144655240902</v>
      </c>
      <c r="BD8" s="133">
        <f t="shared" si="17"/>
        <v>387.69322170188076</v>
      </c>
      <c r="BE8" s="133">
        <f t="shared" si="18"/>
        <v>774.30942863384644</v>
      </c>
      <c r="BF8" s="133">
        <f t="shared" si="19"/>
        <v>5.5142491616044991</v>
      </c>
      <c r="BG8" s="353">
        <f t="shared" si="20"/>
        <v>32.457756974702633</v>
      </c>
      <c r="BH8" s="354" t="str">
        <f t="shared" ref="BH8:BH71" si="40">IF(SUM(AF8,AU8)=0,"",SUM(AF8,AU8))</f>
        <v/>
      </c>
      <c r="BK8" s="30" t="s">
        <v>268</v>
      </c>
      <c r="BL8" s="31">
        <v>161.60000000000002</v>
      </c>
      <c r="BM8" s="31">
        <v>3.8715385698664644</v>
      </c>
      <c r="BN8" s="31">
        <v>84.541121400223901</v>
      </c>
      <c r="BO8" s="31">
        <v>26.4</v>
      </c>
      <c r="BP8" s="31">
        <v>276.41265997009037</v>
      </c>
      <c r="BQ8" s="32">
        <v>0.17637357068025164</v>
      </c>
      <c r="BR8" s="129"/>
    </row>
    <row r="9" spans="1:71" x14ac:dyDescent="0.3">
      <c r="A9" s="119"/>
      <c r="B9" s="398" t="s">
        <v>250</v>
      </c>
      <c r="C9" s="232">
        <f t="shared" si="0"/>
        <v>24</v>
      </c>
      <c r="D9" s="120">
        <v>389.91</v>
      </c>
      <c r="E9" s="121">
        <f t="shared" si="21"/>
        <v>9357.84</v>
      </c>
      <c r="F9" s="122" t="s">
        <v>40</v>
      </c>
      <c r="G9" s="130"/>
      <c r="H9" s="95" t="str">
        <f t="shared" si="1"/>
        <v/>
      </c>
      <c r="I9" s="131"/>
      <c r="J9" s="123" t="str">
        <f t="shared" si="22"/>
        <v/>
      </c>
      <c r="K9" s="124"/>
      <c r="L9" s="123" t="str">
        <f t="shared" si="23"/>
        <v/>
      </c>
      <c r="M9" s="346">
        <v>9</v>
      </c>
      <c r="N9" s="123">
        <f t="shared" si="24"/>
        <v>3509.19</v>
      </c>
      <c r="O9" s="346"/>
      <c r="P9" s="123" t="str">
        <f t="shared" si="2"/>
        <v/>
      </c>
      <c r="Q9" s="351">
        <v>3</v>
      </c>
      <c r="R9" s="123">
        <f t="shared" si="25"/>
        <v>1169.73</v>
      </c>
      <c r="S9" s="352"/>
      <c r="T9" s="123" t="str">
        <f t="shared" si="26"/>
        <v/>
      </c>
      <c r="U9" s="346">
        <v>1</v>
      </c>
      <c r="V9" s="123">
        <f t="shared" si="27"/>
        <v>389.91</v>
      </c>
      <c r="W9" s="346"/>
      <c r="X9" s="123" t="str">
        <f t="shared" si="28"/>
        <v/>
      </c>
      <c r="Y9" s="346"/>
      <c r="Z9" s="123" t="str">
        <f t="shared" si="29"/>
        <v/>
      </c>
      <c r="AA9" s="124">
        <v>2</v>
      </c>
      <c r="AB9" s="123">
        <f t="shared" si="30"/>
        <v>779.82</v>
      </c>
      <c r="AC9" s="124">
        <v>9</v>
      </c>
      <c r="AD9" s="123">
        <f t="shared" si="3"/>
        <v>3509.19</v>
      </c>
      <c r="AE9" s="124"/>
      <c r="AF9" s="123" t="str">
        <f t="shared" si="31"/>
        <v/>
      </c>
      <c r="AG9" s="132"/>
      <c r="AH9" s="126" t="str">
        <f t="shared" si="32"/>
        <v/>
      </c>
      <c r="AI9" s="127"/>
      <c r="AJ9" s="236" t="str">
        <f t="shared" si="4"/>
        <v/>
      </c>
      <c r="AK9" s="123" t="str">
        <f t="shared" si="5"/>
        <v/>
      </c>
      <c r="AL9" s="123" t="str">
        <f t="shared" si="6"/>
        <v/>
      </c>
      <c r="AM9" s="123" t="str">
        <f t="shared" si="7"/>
        <v/>
      </c>
      <c r="AN9" s="123" t="str">
        <f t="shared" si="8"/>
        <v/>
      </c>
      <c r="AO9" s="123" t="str">
        <f t="shared" si="33"/>
        <v/>
      </c>
      <c r="AP9" s="123" t="str">
        <f t="shared" si="34"/>
        <v/>
      </c>
      <c r="AQ9" s="123" t="str">
        <f t="shared" si="35"/>
        <v/>
      </c>
      <c r="AR9" s="123" t="str">
        <f t="shared" si="36"/>
        <v/>
      </c>
      <c r="AS9" s="123" t="str">
        <f t="shared" si="37"/>
        <v/>
      </c>
      <c r="AT9" s="349" t="str">
        <f t="shared" si="38"/>
        <v/>
      </c>
      <c r="AU9" s="126" t="str">
        <f t="shared" si="39"/>
        <v/>
      </c>
      <c r="AV9" s="128" t="str">
        <f t="shared" si="9"/>
        <v/>
      </c>
      <c r="AW9" s="240" t="str">
        <f t="shared" si="10"/>
        <v/>
      </c>
      <c r="AX9" s="133" t="str">
        <f t="shared" si="11"/>
        <v/>
      </c>
      <c r="AY9" s="133">
        <f t="shared" si="12"/>
        <v>3509.19</v>
      </c>
      <c r="AZ9" s="133" t="str">
        <f t="shared" si="13"/>
        <v/>
      </c>
      <c r="BA9" s="133">
        <f t="shared" si="14"/>
        <v>1169.73</v>
      </c>
      <c r="BB9" s="133" t="str">
        <f t="shared" si="15"/>
        <v/>
      </c>
      <c r="BC9" s="133">
        <f t="shared" si="16"/>
        <v>389.91</v>
      </c>
      <c r="BD9" s="133" t="str">
        <f t="shared" si="17"/>
        <v/>
      </c>
      <c r="BE9" s="133" t="str">
        <f t="shared" si="18"/>
        <v/>
      </c>
      <c r="BF9" s="133">
        <f t="shared" si="19"/>
        <v>779.82</v>
      </c>
      <c r="BG9" s="353">
        <f t="shared" si="20"/>
        <v>3509.19</v>
      </c>
      <c r="BH9" s="354" t="str">
        <f t="shared" si="40"/>
        <v/>
      </c>
      <c r="BK9" s="30" t="s">
        <v>245</v>
      </c>
      <c r="BL9" s="31">
        <v>303.59999999999997</v>
      </c>
      <c r="BM9" s="31">
        <v>4.5476744905875295</v>
      </c>
      <c r="BN9" s="31">
        <v>158.82849292764831</v>
      </c>
      <c r="BO9" s="31">
        <v>0</v>
      </c>
      <c r="BP9" s="31">
        <v>466.97616741823583</v>
      </c>
      <c r="BQ9" s="32">
        <v>0.29796845802592892</v>
      </c>
      <c r="BR9" s="129"/>
    </row>
    <row r="10" spans="1:71" x14ac:dyDescent="0.3">
      <c r="A10" s="119"/>
      <c r="B10" s="398" t="s">
        <v>159</v>
      </c>
      <c r="C10" s="232">
        <f t="shared" si="0"/>
        <v>15</v>
      </c>
      <c r="D10" s="120">
        <v>394.91</v>
      </c>
      <c r="E10" s="121">
        <f t="shared" si="21"/>
        <v>5923.6500000000005</v>
      </c>
      <c r="F10" s="122" t="s">
        <v>40</v>
      </c>
      <c r="G10" s="130"/>
      <c r="H10" s="95" t="str">
        <f t="shared" si="1"/>
        <v/>
      </c>
      <c r="I10" s="131">
        <v>4</v>
      </c>
      <c r="J10" s="123">
        <f t="shared" si="22"/>
        <v>1579.64</v>
      </c>
      <c r="K10" s="124"/>
      <c r="L10" s="123" t="str">
        <f t="shared" si="23"/>
        <v/>
      </c>
      <c r="M10" s="346">
        <v>11</v>
      </c>
      <c r="N10" s="123">
        <f t="shared" si="24"/>
        <v>4344.01</v>
      </c>
      <c r="O10" s="346"/>
      <c r="P10" s="123" t="str">
        <f t="shared" si="2"/>
        <v/>
      </c>
      <c r="Q10" s="351"/>
      <c r="R10" s="123" t="str">
        <f t="shared" si="25"/>
        <v/>
      </c>
      <c r="S10" s="352"/>
      <c r="T10" s="123" t="str">
        <f t="shared" si="26"/>
        <v/>
      </c>
      <c r="U10" s="346"/>
      <c r="V10" s="123" t="str">
        <f t="shared" si="27"/>
        <v/>
      </c>
      <c r="W10" s="346"/>
      <c r="X10" s="123" t="str">
        <f t="shared" si="28"/>
        <v/>
      </c>
      <c r="Y10" s="346"/>
      <c r="Z10" s="123" t="str">
        <f t="shared" si="29"/>
        <v/>
      </c>
      <c r="AA10" s="124"/>
      <c r="AB10" s="123" t="str">
        <f t="shared" si="30"/>
        <v/>
      </c>
      <c r="AC10" s="124"/>
      <c r="AD10" s="123" t="str">
        <f t="shared" si="3"/>
        <v/>
      </c>
      <c r="AE10" s="124"/>
      <c r="AF10" s="123" t="str">
        <f t="shared" si="31"/>
        <v/>
      </c>
      <c r="AG10" s="132"/>
      <c r="AH10" s="126" t="str">
        <f t="shared" si="32"/>
        <v/>
      </c>
      <c r="AI10" s="127"/>
      <c r="AJ10" s="236" t="str">
        <f t="shared" si="4"/>
        <v/>
      </c>
      <c r="AK10" s="123" t="str">
        <f t="shared" si="5"/>
        <v/>
      </c>
      <c r="AL10" s="123" t="str">
        <f t="shared" si="6"/>
        <v/>
      </c>
      <c r="AM10" s="123" t="str">
        <f t="shared" si="7"/>
        <v/>
      </c>
      <c r="AN10" s="123" t="str">
        <f t="shared" si="8"/>
        <v/>
      </c>
      <c r="AO10" s="123" t="str">
        <f t="shared" si="33"/>
        <v/>
      </c>
      <c r="AP10" s="123" t="str">
        <f t="shared" si="34"/>
        <v/>
      </c>
      <c r="AQ10" s="123" t="str">
        <f t="shared" si="35"/>
        <v/>
      </c>
      <c r="AR10" s="123" t="str">
        <f t="shared" si="36"/>
        <v/>
      </c>
      <c r="AS10" s="123" t="str">
        <f t="shared" si="37"/>
        <v/>
      </c>
      <c r="AT10" s="349" t="str">
        <f t="shared" si="38"/>
        <v/>
      </c>
      <c r="AU10" s="126" t="str">
        <f t="shared" si="39"/>
        <v/>
      </c>
      <c r="AV10" s="128" t="str">
        <f t="shared" si="9"/>
        <v/>
      </c>
      <c r="AW10" s="240">
        <f t="shared" si="10"/>
        <v>1579.64</v>
      </c>
      <c r="AX10" s="133" t="str">
        <f t="shared" si="11"/>
        <v/>
      </c>
      <c r="AY10" s="133">
        <f t="shared" si="12"/>
        <v>4344.01</v>
      </c>
      <c r="AZ10" s="133" t="str">
        <f t="shared" si="13"/>
        <v/>
      </c>
      <c r="BA10" s="133" t="str">
        <f t="shared" si="14"/>
        <v/>
      </c>
      <c r="BB10" s="133" t="str">
        <f t="shared" si="15"/>
        <v/>
      </c>
      <c r="BC10" s="133" t="str">
        <f t="shared" si="16"/>
        <v/>
      </c>
      <c r="BD10" s="133" t="str">
        <f t="shared" si="17"/>
        <v/>
      </c>
      <c r="BE10" s="133" t="str">
        <f t="shared" si="18"/>
        <v/>
      </c>
      <c r="BF10" s="133" t="str">
        <f t="shared" si="19"/>
        <v/>
      </c>
      <c r="BG10" s="353" t="str">
        <f t="shared" si="20"/>
        <v/>
      </c>
      <c r="BH10" s="354" t="str">
        <f t="shared" si="40"/>
        <v/>
      </c>
      <c r="BK10" s="30" t="s">
        <v>45</v>
      </c>
      <c r="BL10" s="31">
        <v>221.79999999999998</v>
      </c>
      <c r="BM10" s="31">
        <v>3.8590355713782358</v>
      </c>
      <c r="BN10" s="31">
        <v>116.03478172382214</v>
      </c>
      <c r="BO10" s="31">
        <v>0</v>
      </c>
      <c r="BP10" s="31">
        <v>341.69381729520035</v>
      </c>
      <c r="BQ10" s="32">
        <v>0.21802821420061277</v>
      </c>
      <c r="BR10" s="129"/>
    </row>
    <row r="11" spans="1:71" x14ac:dyDescent="0.3">
      <c r="A11" s="119"/>
      <c r="B11" s="399" t="s">
        <v>251</v>
      </c>
      <c r="C11" s="232">
        <f t="shared" si="0"/>
        <v>6</v>
      </c>
      <c r="D11" s="120">
        <v>389.91</v>
      </c>
      <c r="E11" s="121">
        <f t="shared" si="21"/>
        <v>2339.46</v>
      </c>
      <c r="F11" s="122" t="s">
        <v>40</v>
      </c>
      <c r="G11" s="130"/>
      <c r="H11" s="95" t="str">
        <f t="shared" si="1"/>
        <v/>
      </c>
      <c r="I11" s="131"/>
      <c r="J11" s="123" t="str">
        <f t="shared" si="22"/>
        <v/>
      </c>
      <c r="K11" s="124"/>
      <c r="L11" s="123" t="str">
        <f t="shared" si="23"/>
        <v/>
      </c>
      <c r="M11" s="346"/>
      <c r="N11" s="123" t="str">
        <f t="shared" si="24"/>
        <v/>
      </c>
      <c r="O11" s="346"/>
      <c r="P11" s="123" t="str">
        <f t="shared" si="2"/>
        <v/>
      </c>
      <c r="Q11" s="351">
        <v>2</v>
      </c>
      <c r="R11" s="123">
        <f t="shared" si="25"/>
        <v>779.82</v>
      </c>
      <c r="S11" s="352">
        <v>4</v>
      </c>
      <c r="T11" s="123">
        <f t="shared" si="26"/>
        <v>1559.64</v>
      </c>
      <c r="U11" s="346"/>
      <c r="V11" s="123" t="str">
        <f t="shared" si="27"/>
        <v/>
      </c>
      <c r="W11" s="346"/>
      <c r="X11" s="123" t="str">
        <f t="shared" si="28"/>
        <v/>
      </c>
      <c r="Y11" s="346"/>
      <c r="Z11" s="123" t="str">
        <f t="shared" si="29"/>
        <v/>
      </c>
      <c r="AA11" s="124"/>
      <c r="AB11" s="123" t="str">
        <f t="shared" si="30"/>
        <v/>
      </c>
      <c r="AC11" s="124"/>
      <c r="AD11" s="123" t="str">
        <f t="shared" si="3"/>
        <v/>
      </c>
      <c r="AE11" s="124"/>
      <c r="AF11" s="123" t="str">
        <f t="shared" si="31"/>
        <v/>
      </c>
      <c r="AG11" s="132"/>
      <c r="AH11" s="126" t="str">
        <f t="shared" si="32"/>
        <v/>
      </c>
      <c r="AI11" s="127"/>
      <c r="AJ11" s="236" t="str">
        <f t="shared" si="4"/>
        <v/>
      </c>
      <c r="AK11" s="123" t="str">
        <f t="shared" si="5"/>
        <v/>
      </c>
      <c r="AL11" s="123" t="str">
        <f t="shared" si="6"/>
        <v/>
      </c>
      <c r="AM11" s="123" t="str">
        <f t="shared" si="7"/>
        <v/>
      </c>
      <c r="AN11" s="123" t="str">
        <f t="shared" si="8"/>
        <v/>
      </c>
      <c r="AO11" s="123" t="str">
        <f t="shared" si="33"/>
        <v/>
      </c>
      <c r="AP11" s="123" t="str">
        <f t="shared" si="34"/>
        <v/>
      </c>
      <c r="AQ11" s="123" t="str">
        <f t="shared" si="35"/>
        <v/>
      </c>
      <c r="AR11" s="123" t="str">
        <f t="shared" si="36"/>
        <v/>
      </c>
      <c r="AS11" s="123" t="str">
        <f t="shared" si="37"/>
        <v/>
      </c>
      <c r="AT11" s="349" t="str">
        <f t="shared" si="38"/>
        <v/>
      </c>
      <c r="AU11" s="126" t="str">
        <f t="shared" si="39"/>
        <v/>
      </c>
      <c r="AV11" s="128" t="str">
        <f t="shared" si="9"/>
        <v/>
      </c>
      <c r="AW11" s="240" t="str">
        <f t="shared" si="10"/>
        <v/>
      </c>
      <c r="AX11" s="133" t="str">
        <f t="shared" si="11"/>
        <v/>
      </c>
      <c r="AY11" s="133" t="str">
        <f t="shared" si="12"/>
        <v/>
      </c>
      <c r="AZ11" s="133" t="str">
        <f t="shared" si="13"/>
        <v/>
      </c>
      <c r="BA11" s="133">
        <f t="shared" si="14"/>
        <v>779.82</v>
      </c>
      <c r="BB11" s="133">
        <f t="shared" si="15"/>
        <v>1559.64</v>
      </c>
      <c r="BC11" s="133" t="str">
        <f t="shared" si="16"/>
        <v/>
      </c>
      <c r="BD11" s="133" t="str">
        <f t="shared" si="17"/>
        <v/>
      </c>
      <c r="BE11" s="133" t="str">
        <f t="shared" si="18"/>
        <v/>
      </c>
      <c r="BF11" s="133" t="str">
        <f t="shared" si="19"/>
        <v/>
      </c>
      <c r="BG11" s="353" t="str">
        <f t="shared" si="20"/>
        <v/>
      </c>
      <c r="BH11" s="354" t="str">
        <f t="shared" si="40"/>
        <v/>
      </c>
      <c r="BK11" s="30" t="s">
        <v>47</v>
      </c>
      <c r="BL11" s="31">
        <v>98.3</v>
      </c>
      <c r="BM11" s="31">
        <v>1.8098569818301886</v>
      </c>
      <c r="BN11" s="31">
        <v>51.425694515111438</v>
      </c>
      <c r="BO11" s="31">
        <v>0</v>
      </c>
      <c r="BP11" s="31">
        <v>151.53555149694162</v>
      </c>
      <c r="BQ11" s="32">
        <v>9.6691903711677907E-2</v>
      </c>
      <c r="BR11" s="221"/>
    </row>
    <row r="12" spans="1:71" x14ac:dyDescent="0.3">
      <c r="A12" s="119"/>
      <c r="B12" s="399" t="s">
        <v>288</v>
      </c>
      <c r="C12" s="232">
        <f t="shared" si="0"/>
        <v>11</v>
      </c>
      <c r="D12" s="120">
        <v>195.18</v>
      </c>
      <c r="E12" s="121">
        <f t="shared" si="21"/>
        <v>2146.98</v>
      </c>
      <c r="F12" s="122" t="s">
        <v>40</v>
      </c>
      <c r="G12" s="130"/>
      <c r="I12" s="131"/>
      <c r="J12" s="123" t="str">
        <f t="shared" si="22"/>
        <v/>
      </c>
      <c r="K12" s="124">
        <v>11</v>
      </c>
      <c r="L12" s="123">
        <f t="shared" si="23"/>
        <v>2146.98</v>
      </c>
      <c r="M12" s="346"/>
      <c r="N12" s="123" t="str">
        <f t="shared" si="24"/>
        <v/>
      </c>
      <c r="O12" s="346"/>
      <c r="P12" s="123" t="str">
        <f t="shared" si="2"/>
        <v/>
      </c>
      <c r="Q12" s="351"/>
      <c r="R12" s="123" t="str">
        <f t="shared" si="25"/>
        <v/>
      </c>
      <c r="S12" s="352"/>
      <c r="T12" s="123" t="str">
        <f t="shared" si="26"/>
        <v/>
      </c>
      <c r="U12" s="346"/>
      <c r="V12" s="123" t="str">
        <f t="shared" si="27"/>
        <v/>
      </c>
      <c r="W12" s="346"/>
      <c r="X12" s="123" t="str">
        <f t="shared" si="28"/>
        <v/>
      </c>
      <c r="Y12" s="346"/>
      <c r="Z12" s="123" t="str">
        <f t="shared" si="29"/>
        <v/>
      </c>
      <c r="AA12" s="124"/>
      <c r="AB12" s="123" t="str">
        <f t="shared" si="30"/>
        <v/>
      </c>
      <c r="AC12" s="124"/>
      <c r="AD12" s="123" t="str">
        <f t="shared" si="3"/>
        <v/>
      </c>
      <c r="AE12" s="124"/>
      <c r="AF12" s="123" t="str">
        <f t="shared" si="31"/>
        <v/>
      </c>
      <c r="AG12" s="132"/>
      <c r="AH12" s="126" t="str">
        <f t="shared" si="32"/>
        <v/>
      </c>
      <c r="AI12" s="127"/>
      <c r="AJ12" s="236" t="str">
        <f t="shared" si="4"/>
        <v/>
      </c>
      <c r="AK12" s="123" t="str">
        <f t="shared" si="5"/>
        <v/>
      </c>
      <c r="AL12" s="123" t="str">
        <f t="shared" si="6"/>
        <v/>
      </c>
      <c r="AM12" s="123" t="str">
        <f t="shared" si="7"/>
        <v/>
      </c>
      <c r="AN12" s="123" t="str">
        <f t="shared" si="8"/>
        <v/>
      </c>
      <c r="AO12" s="123" t="str">
        <f t="shared" si="33"/>
        <v/>
      </c>
      <c r="AP12" s="123" t="str">
        <f t="shared" si="34"/>
        <v/>
      </c>
      <c r="AQ12" s="123" t="str">
        <f t="shared" si="35"/>
        <v/>
      </c>
      <c r="AR12" s="123" t="str">
        <f t="shared" si="36"/>
        <v/>
      </c>
      <c r="AS12" s="123" t="str">
        <f t="shared" si="37"/>
        <v/>
      </c>
      <c r="AT12" s="349" t="str">
        <f t="shared" si="38"/>
        <v/>
      </c>
      <c r="AU12" s="126" t="str">
        <f t="shared" si="39"/>
        <v/>
      </c>
      <c r="AV12" s="128"/>
      <c r="AW12" s="240" t="str">
        <f t="shared" si="10"/>
        <v/>
      </c>
      <c r="AX12" s="133">
        <f t="shared" si="11"/>
        <v>2146.98</v>
      </c>
      <c r="AY12" s="133" t="str">
        <f t="shared" si="12"/>
        <v/>
      </c>
      <c r="AZ12" s="133" t="str">
        <f t="shared" si="13"/>
        <v/>
      </c>
      <c r="BA12" s="133" t="str">
        <f t="shared" si="14"/>
        <v/>
      </c>
      <c r="BB12" s="133" t="str">
        <f t="shared" si="15"/>
        <v/>
      </c>
      <c r="BC12" s="133" t="str">
        <f t="shared" si="16"/>
        <v/>
      </c>
      <c r="BD12" s="133" t="str">
        <f t="shared" si="17"/>
        <v/>
      </c>
      <c r="BE12" s="133" t="str">
        <f t="shared" si="18"/>
        <v/>
      </c>
      <c r="BF12" s="133" t="str">
        <f t="shared" si="19"/>
        <v/>
      </c>
      <c r="BG12" s="353" t="str">
        <f t="shared" si="20"/>
        <v/>
      </c>
      <c r="BH12" s="354" t="str">
        <f t="shared" si="40"/>
        <v/>
      </c>
      <c r="BK12" s="30" t="s">
        <v>49</v>
      </c>
      <c r="BL12" s="31">
        <v>38.799999999999997</v>
      </c>
      <c r="BM12" s="31">
        <v>0.3531553398058252</v>
      </c>
      <c r="BN12" s="31">
        <v>20.298239544113159</v>
      </c>
      <c r="BO12" s="31">
        <v>0</v>
      </c>
      <c r="BP12" s="31">
        <v>59.451394883918979</v>
      </c>
      <c r="BQ12" s="32">
        <v>3.7934784892750754E-2</v>
      </c>
      <c r="BR12" s="221"/>
    </row>
    <row r="13" spans="1:71" x14ac:dyDescent="0.3">
      <c r="A13" s="119"/>
      <c r="B13" s="398" t="s">
        <v>160</v>
      </c>
      <c r="C13" s="232">
        <f t="shared" si="0"/>
        <v>3</v>
      </c>
      <c r="D13" s="120">
        <v>93.4</v>
      </c>
      <c r="E13" s="121">
        <f t="shared" si="21"/>
        <v>280.20000000000005</v>
      </c>
      <c r="F13" s="122" t="s">
        <v>40</v>
      </c>
      <c r="G13" s="130"/>
      <c r="H13" s="95" t="str">
        <f t="shared" si="1"/>
        <v/>
      </c>
      <c r="I13" s="131"/>
      <c r="J13" s="123" t="str">
        <f t="shared" si="22"/>
        <v/>
      </c>
      <c r="K13" s="124"/>
      <c r="L13" s="123" t="str">
        <f t="shared" si="23"/>
        <v/>
      </c>
      <c r="M13" s="346">
        <v>3</v>
      </c>
      <c r="N13" s="123">
        <f t="shared" si="24"/>
        <v>280.20000000000005</v>
      </c>
      <c r="O13" s="346"/>
      <c r="P13" s="123" t="str">
        <f t="shared" si="2"/>
        <v/>
      </c>
      <c r="Q13" s="351"/>
      <c r="R13" s="123" t="str">
        <f t="shared" si="25"/>
        <v/>
      </c>
      <c r="S13" s="352"/>
      <c r="T13" s="123" t="str">
        <f t="shared" si="26"/>
        <v/>
      </c>
      <c r="U13" s="346"/>
      <c r="V13" s="123" t="str">
        <f t="shared" si="27"/>
        <v/>
      </c>
      <c r="W13" s="346"/>
      <c r="X13" s="123" t="str">
        <f t="shared" si="28"/>
        <v/>
      </c>
      <c r="Y13" s="346"/>
      <c r="Z13" s="123" t="str">
        <f t="shared" si="29"/>
        <v/>
      </c>
      <c r="AA13" s="124"/>
      <c r="AB13" s="123" t="str">
        <f t="shared" si="30"/>
        <v/>
      </c>
      <c r="AC13" s="124"/>
      <c r="AD13" s="123" t="str">
        <f t="shared" si="3"/>
        <v/>
      </c>
      <c r="AE13" s="124"/>
      <c r="AF13" s="123" t="str">
        <f t="shared" si="31"/>
        <v/>
      </c>
      <c r="AG13" s="132"/>
      <c r="AH13" s="126" t="str">
        <f t="shared" si="32"/>
        <v/>
      </c>
      <c r="AI13" s="127"/>
      <c r="AJ13" s="236" t="str">
        <f t="shared" si="4"/>
        <v/>
      </c>
      <c r="AK13" s="123" t="str">
        <f t="shared" si="5"/>
        <v/>
      </c>
      <c r="AL13" s="123" t="str">
        <f t="shared" si="6"/>
        <v/>
      </c>
      <c r="AM13" s="123" t="str">
        <f t="shared" si="7"/>
        <v/>
      </c>
      <c r="AN13" s="123" t="str">
        <f t="shared" si="8"/>
        <v/>
      </c>
      <c r="AO13" s="123" t="str">
        <f t="shared" si="33"/>
        <v/>
      </c>
      <c r="AP13" s="123" t="str">
        <f t="shared" si="34"/>
        <v/>
      </c>
      <c r="AQ13" s="123" t="str">
        <f t="shared" si="35"/>
        <v/>
      </c>
      <c r="AR13" s="123" t="str">
        <f t="shared" si="36"/>
        <v/>
      </c>
      <c r="AS13" s="123" t="str">
        <f t="shared" si="37"/>
        <v/>
      </c>
      <c r="AT13" s="349" t="str">
        <f t="shared" si="38"/>
        <v/>
      </c>
      <c r="AU13" s="126" t="str">
        <f t="shared" si="39"/>
        <v/>
      </c>
      <c r="AV13" s="128" t="str">
        <f t="shared" si="9"/>
        <v/>
      </c>
      <c r="AW13" s="240" t="str">
        <f t="shared" si="10"/>
        <v/>
      </c>
      <c r="AX13" s="133" t="str">
        <f t="shared" si="11"/>
        <v/>
      </c>
      <c r="AY13" s="133">
        <f t="shared" si="12"/>
        <v>280.20000000000005</v>
      </c>
      <c r="AZ13" s="133" t="str">
        <f t="shared" si="13"/>
        <v/>
      </c>
      <c r="BA13" s="133" t="str">
        <f t="shared" si="14"/>
        <v/>
      </c>
      <c r="BB13" s="133" t="str">
        <f t="shared" si="15"/>
        <v/>
      </c>
      <c r="BC13" s="133" t="str">
        <f t="shared" si="16"/>
        <v/>
      </c>
      <c r="BD13" s="133" t="str">
        <f t="shared" si="17"/>
        <v/>
      </c>
      <c r="BE13" s="133" t="str">
        <f t="shared" si="18"/>
        <v/>
      </c>
      <c r="BF13" s="133" t="str">
        <f t="shared" si="19"/>
        <v/>
      </c>
      <c r="BG13" s="353" t="str">
        <f t="shared" si="20"/>
        <v/>
      </c>
      <c r="BH13" s="354" t="str">
        <f t="shared" si="40"/>
        <v/>
      </c>
      <c r="BK13" s="30" t="s">
        <v>274</v>
      </c>
      <c r="BL13" s="31">
        <v>10.199999999999999</v>
      </c>
      <c r="BM13" s="31">
        <v>0.17378768020969854</v>
      </c>
      <c r="BN13" s="31">
        <v>5.3361351378854192</v>
      </c>
      <c r="BO13" s="31">
        <v>0</v>
      </c>
      <c r="BP13" s="31">
        <v>15.709922818095118</v>
      </c>
      <c r="BQ13" s="32">
        <v>1.0024197816548697E-2</v>
      </c>
      <c r="BR13" s="129"/>
    </row>
    <row r="14" spans="1:71" x14ac:dyDescent="0.3">
      <c r="A14" s="119"/>
      <c r="B14" s="398" t="s">
        <v>161</v>
      </c>
      <c r="C14" s="232">
        <f t="shared" si="0"/>
        <v>13</v>
      </c>
      <c r="D14" s="120">
        <v>114.4</v>
      </c>
      <c r="E14" s="121">
        <f t="shared" si="21"/>
        <v>1487.2</v>
      </c>
      <c r="F14" s="122" t="s">
        <v>40</v>
      </c>
      <c r="G14" s="130"/>
      <c r="H14" s="95" t="str">
        <f t="shared" si="1"/>
        <v/>
      </c>
      <c r="I14" s="131"/>
      <c r="J14" s="123" t="str">
        <f t="shared" si="22"/>
        <v/>
      </c>
      <c r="K14" s="124"/>
      <c r="L14" s="123" t="str">
        <f t="shared" si="23"/>
        <v/>
      </c>
      <c r="M14" s="346">
        <v>9</v>
      </c>
      <c r="N14" s="123">
        <f t="shared" si="24"/>
        <v>1029.6000000000001</v>
      </c>
      <c r="O14" s="346"/>
      <c r="P14" s="123" t="str">
        <f t="shared" si="2"/>
        <v/>
      </c>
      <c r="Q14" s="351">
        <v>1</v>
      </c>
      <c r="R14" s="123">
        <f t="shared" si="25"/>
        <v>114.4</v>
      </c>
      <c r="S14" s="352">
        <v>2</v>
      </c>
      <c r="T14" s="123">
        <f t="shared" si="26"/>
        <v>228.8</v>
      </c>
      <c r="U14" s="346"/>
      <c r="V14" s="123" t="str">
        <f t="shared" si="27"/>
        <v/>
      </c>
      <c r="W14" s="346"/>
      <c r="X14" s="123" t="str">
        <f t="shared" si="28"/>
        <v/>
      </c>
      <c r="Y14" s="346"/>
      <c r="Z14" s="123" t="str">
        <f t="shared" si="29"/>
        <v/>
      </c>
      <c r="AA14" s="124">
        <v>1</v>
      </c>
      <c r="AB14" s="123">
        <f t="shared" si="30"/>
        <v>114.4</v>
      </c>
      <c r="AC14" s="124"/>
      <c r="AD14" s="123" t="str">
        <f t="shared" si="3"/>
        <v/>
      </c>
      <c r="AE14" s="124"/>
      <c r="AF14" s="123" t="str">
        <f t="shared" si="31"/>
        <v/>
      </c>
      <c r="AG14" s="132"/>
      <c r="AH14" s="126" t="str">
        <f t="shared" si="32"/>
        <v/>
      </c>
      <c r="AI14" s="127"/>
      <c r="AJ14" s="236" t="str">
        <f t="shared" si="4"/>
        <v/>
      </c>
      <c r="AK14" s="123" t="str">
        <f t="shared" si="5"/>
        <v/>
      </c>
      <c r="AL14" s="123" t="str">
        <f t="shared" si="6"/>
        <v/>
      </c>
      <c r="AM14" s="123" t="str">
        <f t="shared" si="7"/>
        <v/>
      </c>
      <c r="AN14" s="123" t="str">
        <f t="shared" si="8"/>
        <v/>
      </c>
      <c r="AO14" s="123" t="str">
        <f t="shared" si="33"/>
        <v/>
      </c>
      <c r="AP14" s="123" t="str">
        <f t="shared" si="34"/>
        <v/>
      </c>
      <c r="AQ14" s="123" t="str">
        <f t="shared" si="35"/>
        <v/>
      </c>
      <c r="AR14" s="123" t="str">
        <f t="shared" si="36"/>
        <v/>
      </c>
      <c r="AS14" s="123" t="str">
        <f t="shared" si="37"/>
        <v/>
      </c>
      <c r="AT14" s="349" t="str">
        <f t="shared" si="38"/>
        <v/>
      </c>
      <c r="AU14" s="126" t="str">
        <f t="shared" si="39"/>
        <v/>
      </c>
      <c r="AV14" s="128" t="str">
        <f t="shared" si="9"/>
        <v/>
      </c>
      <c r="AW14" s="240" t="str">
        <f t="shared" si="10"/>
        <v/>
      </c>
      <c r="AX14" s="133" t="str">
        <f t="shared" si="11"/>
        <v/>
      </c>
      <c r="AY14" s="133">
        <f t="shared" si="12"/>
        <v>1029.6000000000001</v>
      </c>
      <c r="AZ14" s="133" t="str">
        <f t="shared" si="13"/>
        <v/>
      </c>
      <c r="BA14" s="133">
        <f t="shared" si="14"/>
        <v>114.4</v>
      </c>
      <c r="BB14" s="133">
        <f t="shared" si="15"/>
        <v>228.8</v>
      </c>
      <c r="BC14" s="133" t="str">
        <f t="shared" si="16"/>
        <v/>
      </c>
      <c r="BD14" s="133" t="str">
        <f t="shared" si="17"/>
        <v/>
      </c>
      <c r="BE14" s="133" t="str">
        <f t="shared" si="18"/>
        <v/>
      </c>
      <c r="BF14" s="133">
        <f t="shared" si="19"/>
        <v>114.4</v>
      </c>
      <c r="BG14" s="353" t="str">
        <f t="shared" si="20"/>
        <v/>
      </c>
      <c r="BH14" s="354" t="str">
        <f t="shared" si="40"/>
        <v/>
      </c>
      <c r="BK14" s="30" t="s">
        <v>276</v>
      </c>
      <c r="BL14" s="31">
        <v>7.3</v>
      </c>
      <c r="BM14" s="31">
        <v>0.13115343154868844</v>
      </c>
      <c r="BN14" s="31">
        <v>3.8189986771140738</v>
      </c>
      <c r="BO14" s="31">
        <v>0</v>
      </c>
      <c r="BP14" s="31">
        <v>11.250152108662762</v>
      </c>
      <c r="BQ14" s="32">
        <v>7.1785044082840494E-3</v>
      </c>
      <c r="BR14" s="129"/>
    </row>
    <row r="15" spans="1:71" x14ac:dyDescent="0.3">
      <c r="A15" s="119"/>
      <c r="B15" s="400" t="s">
        <v>162</v>
      </c>
      <c r="C15" s="232">
        <f t="shared" si="0"/>
        <v>13</v>
      </c>
      <c r="D15" s="120">
        <v>135.4</v>
      </c>
      <c r="E15" s="121">
        <f t="shared" si="21"/>
        <v>1760.2</v>
      </c>
      <c r="F15" s="122" t="s">
        <v>40</v>
      </c>
      <c r="G15" s="130"/>
      <c r="H15" s="95" t="str">
        <f t="shared" si="1"/>
        <v/>
      </c>
      <c r="I15" s="131">
        <v>2</v>
      </c>
      <c r="J15" s="123">
        <f t="shared" si="22"/>
        <v>270.8</v>
      </c>
      <c r="K15" s="124"/>
      <c r="L15" s="123" t="str">
        <f t="shared" si="23"/>
        <v/>
      </c>
      <c r="M15" s="346">
        <v>11</v>
      </c>
      <c r="N15" s="123">
        <f t="shared" si="24"/>
        <v>1489.4</v>
      </c>
      <c r="O15" s="346"/>
      <c r="P15" s="123" t="str">
        <f t="shared" si="2"/>
        <v/>
      </c>
      <c r="Q15" s="351"/>
      <c r="R15" s="123" t="str">
        <f t="shared" si="25"/>
        <v/>
      </c>
      <c r="S15" s="352"/>
      <c r="T15" s="123" t="str">
        <f t="shared" si="26"/>
        <v/>
      </c>
      <c r="U15" s="346"/>
      <c r="V15" s="123" t="str">
        <f t="shared" si="27"/>
        <v/>
      </c>
      <c r="W15" s="346"/>
      <c r="X15" s="123" t="str">
        <f t="shared" si="28"/>
        <v/>
      </c>
      <c r="Y15" s="346"/>
      <c r="Z15" s="123" t="str">
        <f t="shared" si="29"/>
        <v/>
      </c>
      <c r="AA15" s="124"/>
      <c r="AB15" s="123" t="str">
        <f t="shared" si="30"/>
        <v/>
      </c>
      <c r="AC15" s="124"/>
      <c r="AD15" s="123" t="str">
        <f t="shared" si="3"/>
        <v/>
      </c>
      <c r="AE15" s="124"/>
      <c r="AF15" s="123" t="str">
        <f t="shared" si="31"/>
        <v/>
      </c>
      <c r="AG15" s="132"/>
      <c r="AH15" s="126" t="str">
        <f t="shared" si="32"/>
        <v/>
      </c>
      <c r="AI15" s="127"/>
      <c r="AJ15" s="236" t="str">
        <f t="shared" si="4"/>
        <v/>
      </c>
      <c r="AK15" s="123" t="str">
        <f t="shared" si="5"/>
        <v/>
      </c>
      <c r="AL15" s="123" t="str">
        <f t="shared" si="6"/>
        <v/>
      </c>
      <c r="AM15" s="123" t="str">
        <f t="shared" si="7"/>
        <v/>
      </c>
      <c r="AN15" s="123" t="str">
        <f t="shared" si="8"/>
        <v/>
      </c>
      <c r="AO15" s="123" t="str">
        <f t="shared" si="33"/>
        <v/>
      </c>
      <c r="AP15" s="123" t="str">
        <f t="shared" si="34"/>
        <v/>
      </c>
      <c r="AQ15" s="123" t="str">
        <f t="shared" si="35"/>
        <v/>
      </c>
      <c r="AR15" s="123" t="str">
        <f t="shared" si="36"/>
        <v/>
      </c>
      <c r="AS15" s="123" t="str">
        <f t="shared" si="37"/>
        <v/>
      </c>
      <c r="AT15" s="349" t="str">
        <f t="shared" si="38"/>
        <v/>
      </c>
      <c r="AU15" s="126" t="str">
        <f t="shared" si="39"/>
        <v/>
      </c>
      <c r="AV15" s="128" t="str">
        <f t="shared" si="9"/>
        <v/>
      </c>
      <c r="AW15" s="240">
        <f t="shared" si="10"/>
        <v>270.8</v>
      </c>
      <c r="AX15" s="133" t="str">
        <f t="shared" si="11"/>
        <v/>
      </c>
      <c r="AY15" s="133">
        <f t="shared" si="12"/>
        <v>1489.4</v>
      </c>
      <c r="AZ15" s="133" t="str">
        <f t="shared" si="13"/>
        <v/>
      </c>
      <c r="BA15" s="133" t="str">
        <f t="shared" si="14"/>
        <v/>
      </c>
      <c r="BB15" s="133" t="str">
        <f t="shared" si="15"/>
        <v/>
      </c>
      <c r="BC15" s="133" t="str">
        <f t="shared" si="16"/>
        <v/>
      </c>
      <c r="BD15" s="133" t="str">
        <f t="shared" si="17"/>
        <v/>
      </c>
      <c r="BE15" s="133" t="str">
        <f t="shared" si="18"/>
        <v/>
      </c>
      <c r="BF15" s="133" t="str">
        <f t="shared" si="19"/>
        <v/>
      </c>
      <c r="BG15" s="353" t="str">
        <f t="shared" si="20"/>
        <v/>
      </c>
      <c r="BH15" s="354" t="str">
        <f t="shared" si="40"/>
        <v/>
      </c>
      <c r="BK15" s="57" t="s">
        <v>56</v>
      </c>
      <c r="BL15" s="58">
        <v>11.7</v>
      </c>
      <c r="BM15" s="58">
        <v>0.29449658703071674</v>
      </c>
      <c r="BN15" s="58">
        <v>6.1208608934568041</v>
      </c>
      <c r="BO15" s="58">
        <v>0</v>
      </c>
      <c r="BP15" s="58">
        <v>18.115357480487518</v>
      </c>
      <c r="BQ15" s="59">
        <v>1.1559059137626032E-2</v>
      </c>
      <c r="BR15" s="129"/>
    </row>
    <row r="16" spans="1:71" x14ac:dyDescent="0.3">
      <c r="A16" s="119"/>
      <c r="B16" s="400" t="s">
        <v>289</v>
      </c>
      <c r="C16" s="232">
        <f t="shared" si="0"/>
        <v>4</v>
      </c>
      <c r="D16" s="120">
        <v>264.66000000000003</v>
      </c>
      <c r="E16" s="121">
        <f t="shared" si="21"/>
        <v>1058.6400000000001</v>
      </c>
      <c r="F16" s="122" t="s">
        <v>40</v>
      </c>
      <c r="G16" s="130"/>
      <c r="H16" s="95" t="str">
        <f t="shared" si="1"/>
        <v/>
      </c>
      <c r="I16" s="131"/>
      <c r="J16" s="123" t="str">
        <f t="shared" si="22"/>
        <v/>
      </c>
      <c r="K16" s="124">
        <v>4</v>
      </c>
      <c r="L16" s="123">
        <f t="shared" si="23"/>
        <v>1058.6400000000001</v>
      </c>
      <c r="M16" s="346"/>
      <c r="N16" s="123" t="str">
        <f t="shared" si="24"/>
        <v/>
      </c>
      <c r="O16" s="346"/>
      <c r="P16" s="123" t="str">
        <f t="shared" si="2"/>
        <v/>
      </c>
      <c r="Q16" s="351"/>
      <c r="R16" s="123" t="str">
        <f t="shared" si="25"/>
        <v/>
      </c>
      <c r="S16" s="352"/>
      <c r="T16" s="123" t="str">
        <f t="shared" si="26"/>
        <v/>
      </c>
      <c r="U16" s="346"/>
      <c r="V16" s="123" t="str">
        <f t="shared" si="27"/>
        <v/>
      </c>
      <c r="W16" s="346"/>
      <c r="X16" s="123" t="str">
        <f t="shared" si="28"/>
        <v/>
      </c>
      <c r="Y16" s="346"/>
      <c r="Z16" s="123" t="str">
        <f t="shared" si="29"/>
        <v/>
      </c>
      <c r="AA16" s="124"/>
      <c r="AB16" s="123" t="str">
        <f t="shared" si="30"/>
        <v/>
      </c>
      <c r="AC16" s="124"/>
      <c r="AD16" s="123" t="str">
        <f t="shared" si="3"/>
        <v/>
      </c>
      <c r="AE16" s="124"/>
      <c r="AF16" s="123" t="str">
        <f t="shared" si="31"/>
        <v/>
      </c>
      <c r="AG16" s="132"/>
      <c r="AH16" s="126" t="str">
        <f t="shared" si="32"/>
        <v/>
      </c>
      <c r="AI16" s="127"/>
      <c r="AJ16" s="236" t="str">
        <f t="shared" si="4"/>
        <v/>
      </c>
      <c r="AK16" s="123" t="str">
        <f t="shared" si="5"/>
        <v/>
      </c>
      <c r="AL16" s="123" t="str">
        <f t="shared" si="6"/>
        <v/>
      </c>
      <c r="AM16" s="123" t="str">
        <f t="shared" si="7"/>
        <v/>
      </c>
      <c r="AN16" s="123" t="str">
        <f t="shared" si="8"/>
        <v/>
      </c>
      <c r="AO16" s="123" t="str">
        <f t="shared" si="33"/>
        <v/>
      </c>
      <c r="AP16" s="123" t="str">
        <f t="shared" si="34"/>
        <v/>
      </c>
      <c r="AQ16" s="123" t="str">
        <f t="shared" si="35"/>
        <v/>
      </c>
      <c r="AR16" s="123" t="str">
        <f t="shared" si="36"/>
        <v/>
      </c>
      <c r="AS16" s="123" t="str">
        <f t="shared" si="37"/>
        <v/>
      </c>
      <c r="AT16" s="349" t="str">
        <f t="shared" si="38"/>
        <v/>
      </c>
      <c r="AU16" s="126" t="str">
        <f t="shared" si="39"/>
        <v/>
      </c>
      <c r="AV16" s="128" t="str">
        <f t="shared" si="9"/>
        <v/>
      </c>
      <c r="AW16" s="240" t="str">
        <f t="shared" si="10"/>
        <v/>
      </c>
      <c r="AX16" s="133">
        <f t="shared" si="11"/>
        <v>1058.6400000000001</v>
      </c>
      <c r="AY16" s="133" t="str">
        <f t="shared" si="12"/>
        <v/>
      </c>
      <c r="AZ16" s="133" t="str">
        <f t="shared" si="13"/>
        <v/>
      </c>
      <c r="BA16" s="133" t="str">
        <f t="shared" si="14"/>
        <v/>
      </c>
      <c r="BB16" s="133" t="str">
        <f t="shared" si="15"/>
        <v/>
      </c>
      <c r="BC16" s="133" t="str">
        <f t="shared" si="16"/>
        <v/>
      </c>
      <c r="BD16" s="133" t="str">
        <f t="shared" si="17"/>
        <v/>
      </c>
      <c r="BE16" s="133" t="str">
        <f t="shared" si="18"/>
        <v/>
      </c>
      <c r="BF16" s="133" t="str">
        <f t="shared" si="19"/>
        <v/>
      </c>
      <c r="BG16" s="353" t="str">
        <f t="shared" si="20"/>
        <v/>
      </c>
      <c r="BH16" s="354" t="str">
        <f t="shared" si="40"/>
        <v/>
      </c>
      <c r="BK16" s="57" t="s">
        <v>59</v>
      </c>
      <c r="BL16" s="58">
        <v>14.5</v>
      </c>
      <c r="BM16" s="58">
        <v>0.36497440273037546</v>
      </c>
      <c r="BN16" s="58">
        <v>7.5856823038567232</v>
      </c>
      <c r="BO16" s="58">
        <v>0</v>
      </c>
      <c r="BP16" s="58">
        <v>22.450656706587097</v>
      </c>
      <c r="BQ16" s="59">
        <v>1.4325329700476707E-2</v>
      </c>
      <c r="BR16" s="129"/>
    </row>
    <row r="17" spans="1:70" x14ac:dyDescent="0.3">
      <c r="A17" s="119"/>
      <c r="B17" s="398" t="s">
        <v>163</v>
      </c>
      <c r="C17" s="232">
        <f t="shared" si="0"/>
        <v>1</v>
      </c>
      <c r="D17" s="120">
        <v>95.72</v>
      </c>
      <c r="E17" s="121">
        <f t="shared" si="21"/>
        <v>95.72</v>
      </c>
      <c r="F17" s="122" t="s">
        <v>40</v>
      </c>
      <c r="G17" s="130"/>
      <c r="H17" s="95" t="str">
        <f t="shared" si="1"/>
        <v/>
      </c>
      <c r="I17" s="131"/>
      <c r="J17" s="123" t="str">
        <f t="shared" si="22"/>
        <v/>
      </c>
      <c r="K17" s="124"/>
      <c r="L17" s="123" t="str">
        <f t="shared" si="23"/>
        <v/>
      </c>
      <c r="M17" s="346"/>
      <c r="N17" s="123" t="str">
        <f t="shared" si="24"/>
        <v/>
      </c>
      <c r="O17" s="346"/>
      <c r="P17" s="123" t="str">
        <f t="shared" si="2"/>
        <v/>
      </c>
      <c r="Q17" s="351"/>
      <c r="R17" s="123" t="str">
        <f t="shared" si="25"/>
        <v/>
      </c>
      <c r="S17" s="352">
        <v>1</v>
      </c>
      <c r="T17" s="123">
        <f t="shared" si="26"/>
        <v>95.72</v>
      </c>
      <c r="U17" s="346"/>
      <c r="V17" s="123" t="str">
        <f t="shared" si="27"/>
        <v/>
      </c>
      <c r="W17" s="346"/>
      <c r="X17" s="123" t="str">
        <f t="shared" si="28"/>
        <v/>
      </c>
      <c r="Y17" s="346"/>
      <c r="Z17" s="123" t="str">
        <f t="shared" si="29"/>
        <v/>
      </c>
      <c r="AA17" s="124"/>
      <c r="AB17" s="123" t="str">
        <f t="shared" si="30"/>
        <v/>
      </c>
      <c r="AC17" s="124"/>
      <c r="AD17" s="123" t="str">
        <f t="shared" si="3"/>
        <v/>
      </c>
      <c r="AE17" s="124"/>
      <c r="AF17" s="123" t="str">
        <f t="shared" si="31"/>
        <v/>
      </c>
      <c r="AG17" s="132"/>
      <c r="AH17" s="126" t="str">
        <f t="shared" si="32"/>
        <v/>
      </c>
      <c r="AI17" s="127"/>
      <c r="AJ17" s="236" t="str">
        <f t="shared" si="4"/>
        <v/>
      </c>
      <c r="AK17" s="123" t="str">
        <f t="shared" si="5"/>
        <v/>
      </c>
      <c r="AL17" s="123" t="str">
        <f t="shared" si="6"/>
        <v/>
      </c>
      <c r="AM17" s="123" t="str">
        <f t="shared" si="7"/>
        <v/>
      </c>
      <c r="AN17" s="123" t="str">
        <f t="shared" si="8"/>
        <v/>
      </c>
      <c r="AO17" s="123" t="str">
        <f t="shared" si="33"/>
        <v/>
      </c>
      <c r="AP17" s="123" t="str">
        <f t="shared" si="34"/>
        <v/>
      </c>
      <c r="AQ17" s="123" t="str">
        <f t="shared" si="35"/>
        <v/>
      </c>
      <c r="AR17" s="123" t="str">
        <f t="shared" si="36"/>
        <v/>
      </c>
      <c r="AS17" s="123" t="str">
        <f t="shared" si="37"/>
        <v/>
      </c>
      <c r="AT17" s="349" t="str">
        <f t="shared" si="38"/>
        <v/>
      </c>
      <c r="AU17" s="126" t="str">
        <f t="shared" si="39"/>
        <v/>
      </c>
      <c r="AV17" s="128" t="str">
        <f t="shared" si="9"/>
        <v/>
      </c>
      <c r="AW17" s="240" t="str">
        <f t="shared" si="10"/>
        <v/>
      </c>
      <c r="AX17" s="133" t="str">
        <f t="shared" si="11"/>
        <v/>
      </c>
      <c r="AY17" s="133" t="str">
        <f t="shared" si="12"/>
        <v/>
      </c>
      <c r="AZ17" s="133" t="str">
        <f t="shared" si="13"/>
        <v/>
      </c>
      <c r="BA17" s="133" t="str">
        <f t="shared" si="14"/>
        <v/>
      </c>
      <c r="BB17" s="133">
        <f t="shared" si="15"/>
        <v>95.72</v>
      </c>
      <c r="BC17" s="133" t="str">
        <f t="shared" si="16"/>
        <v/>
      </c>
      <c r="BD17" s="133" t="str">
        <f t="shared" si="17"/>
        <v/>
      </c>
      <c r="BE17" s="133" t="str">
        <f t="shared" si="18"/>
        <v/>
      </c>
      <c r="BF17" s="133" t="str">
        <f t="shared" si="19"/>
        <v/>
      </c>
      <c r="BG17" s="353" t="str">
        <f t="shared" si="20"/>
        <v/>
      </c>
      <c r="BH17" s="354" t="str">
        <f t="shared" si="40"/>
        <v/>
      </c>
      <c r="BK17" s="57" t="s">
        <v>277</v>
      </c>
      <c r="BL17" s="58">
        <v>85.8</v>
      </c>
      <c r="BM17" s="58">
        <v>1.4618610747051113</v>
      </c>
      <c r="BN17" s="58">
        <v>44.886313218683227</v>
      </c>
      <c r="BO17" s="58">
        <v>0</v>
      </c>
      <c r="BP17" s="58">
        <v>132.14817429338834</v>
      </c>
      <c r="BQ17" s="59">
        <v>8.4321193398027267E-2</v>
      </c>
      <c r="BR17" s="129"/>
    </row>
    <row r="18" spans="1:70" x14ac:dyDescent="0.3">
      <c r="A18" s="119"/>
      <c r="B18" s="398" t="s">
        <v>164</v>
      </c>
      <c r="C18" s="232">
        <f t="shared" si="0"/>
        <v>4</v>
      </c>
      <c r="D18" s="120">
        <v>329.52</v>
      </c>
      <c r="E18" s="121">
        <f t="shared" si="21"/>
        <v>1318.08</v>
      </c>
      <c r="F18" s="122" t="s">
        <v>40</v>
      </c>
      <c r="G18" s="130"/>
      <c r="H18" s="95" t="str">
        <f t="shared" si="1"/>
        <v/>
      </c>
      <c r="I18" s="131"/>
      <c r="J18" s="123" t="str">
        <f t="shared" si="22"/>
        <v/>
      </c>
      <c r="K18" s="124"/>
      <c r="L18" s="123" t="str">
        <f t="shared" si="23"/>
        <v/>
      </c>
      <c r="M18" s="346"/>
      <c r="N18" s="123" t="str">
        <f t="shared" si="24"/>
        <v/>
      </c>
      <c r="O18" s="346"/>
      <c r="P18" s="123" t="str">
        <f t="shared" si="2"/>
        <v/>
      </c>
      <c r="Q18" s="351">
        <v>4</v>
      </c>
      <c r="R18" s="123">
        <f t="shared" si="25"/>
        <v>1318.08</v>
      </c>
      <c r="S18" s="352"/>
      <c r="T18" s="123" t="str">
        <f t="shared" si="26"/>
        <v/>
      </c>
      <c r="U18" s="346"/>
      <c r="V18" s="123" t="str">
        <f t="shared" si="27"/>
        <v/>
      </c>
      <c r="W18" s="346"/>
      <c r="X18" s="123" t="str">
        <f t="shared" si="28"/>
        <v/>
      </c>
      <c r="Y18" s="346"/>
      <c r="Z18" s="123" t="str">
        <f t="shared" si="29"/>
        <v/>
      </c>
      <c r="AA18" s="124"/>
      <c r="AB18" s="123" t="str">
        <f t="shared" si="30"/>
        <v/>
      </c>
      <c r="AC18" s="124"/>
      <c r="AD18" s="123" t="str">
        <f t="shared" si="3"/>
        <v/>
      </c>
      <c r="AE18" s="124"/>
      <c r="AF18" s="123" t="str">
        <f t="shared" si="31"/>
        <v/>
      </c>
      <c r="AG18" s="243"/>
      <c r="AH18" s="126" t="str">
        <f t="shared" si="32"/>
        <v/>
      </c>
      <c r="AI18" s="127"/>
      <c r="AJ18" s="236" t="str">
        <f t="shared" si="4"/>
        <v/>
      </c>
      <c r="AK18" s="123" t="str">
        <f t="shared" si="5"/>
        <v/>
      </c>
      <c r="AL18" s="123" t="str">
        <f t="shared" si="6"/>
        <v/>
      </c>
      <c r="AM18" s="123" t="str">
        <f t="shared" si="7"/>
        <v/>
      </c>
      <c r="AN18" s="123" t="str">
        <f t="shared" si="8"/>
        <v/>
      </c>
      <c r="AO18" s="123" t="str">
        <f t="shared" si="33"/>
        <v/>
      </c>
      <c r="AP18" s="123" t="str">
        <f t="shared" si="34"/>
        <v/>
      </c>
      <c r="AQ18" s="123" t="str">
        <f t="shared" si="35"/>
        <v/>
      </c>
      <c r="AR18" s="123" t="str">
        <f t="shared" si="36"/>
        <v/>
      </c>
      <c r="AS18" s="123" t="str">
        <f t="shared" si="37"/>
        <v/>
      </c>
      <c r="AT18" s="349" t="str">
        <f t="shared" si="38"/>
        <v/>
      </c>
      <c r="AU18" s="126" t="str">
        <f t="shared" si="39"/>
        <v/>
      </c>
      <c r="AV18" s="128" t="str">
        <f t="shared" si="9"/>
        <v/>
      </c>
      <c r="AW18" s="240" t="str">
        <f t="shared" si="10"/>
        <v/>
      </c>
      <c r="AX18" s="133" t="str">
        <f t="shared" si="11"/>
        <v/>
      </c>
      <c r="AY18" s="133" t="str">
        <f t="shared" si="12"/>
        <v/>
      </c>
      <c r="AZ18" s="133" t="str">
        <f t="shared" si="13"/>
        <v/>
      </c>
      <c r="BA18" s="133">
        <f t="shared" si="14"/>
        <v>1318.08</v>
      </c>
      <c r="BB18" s="133" t="str">
        <f t="shared" si="15"/>
        <v/>
      </c>
      <c r="BC18" s="133" t="str">
        <f t="shared" si="16"/>
        <v/>
      </c>
      <c r="BD18" s="133" t="str">
        <f t="shared" si="17"/>
        <v/>
      </c>
      <c r="BE18" s="133" t="str">
        <f t="shared" si="18"/>
        <v/>
      </c>
      <c r="BF18" s="133" t="str">
        <f t="shared" si="19"/>
        <v/>
      </c>
      <c r="BG18" s="353" t="str">
        <f t="shared" si="20"/>
        <v/>
      </c>
      <c r="BH18" s="354" t="str">
        <f t="shared" si="40"/>
        <v/>
      </c>
      <c r="BK18" s="57" t="s">
        <v>64</v>
      </c>
      <c r="BL18" s="58">
        <v>2.2737367544323206E-13</v>
      </c>
      <c r="BM18" s="58">
        <v>0</v>
      </c>
      <c r="BN18" s="58">
        <v>1.1895065283948878E-13</v>
      </c>
      <c r="BO18" s="58">
        <v>0</v>
      </c>
      <c r="BP18" s="58">
        <v>3.4632432828272084E-13</v>
      </c>
      <c r="BQ18" s="59">
        <v>2.2098285367708068E-16</v>
      </c>
    </row>
    <row r="19" spans="1:70" x14ac:dyDescent="0.3">
      <c r="A19" s="119"/>
      <c r="B19" s="398" t="s">
        <v>165</v>
      </c>
      <c r="C19" s="232">
        <f t="shared" si="0"/>
        <v>10</v>
      </c>
      <c r="D19" s="120">
        <v>163.74</v>
      </c>
      <c r="E19" s="121">
        <f t="shared" si="21"/>
        <v>1637.4</v>
      </c>
      <c r="F19" s="122" t="s">
        <v>40</v>
      </c>
      <c r="G19" s="130"/>
      <c r="H19" s="95" t="str">
        <f t="shared" si="1"/>
        <v/>
      </c>
      <c r="I19" s="131"/>
      <c r="J19" s="123" t="str">
        <f t="shared" si="22"/>
        <v/>
      </c>
      <c r="K19" s="124"/>
      <c r="L19" s="123" t="str">
        <f t="shared" si="23"/>
        <v/>
      </c>
      <c r="M19" s="346">
        <v>2</v>
      </c>
      <c r="N19" s="123">
        <f t="shared" si="24"/>
        <v>327.48</v>
      </c>
      <c r="O19" s="346"/>
      <c r="P19" s="123" t="str">
        <f t="shared" si="2"/>
        <v/>
      </c>
      <c r="Q19" s="351">
        <v>8</v>
      </c>
      <c r="R19" s="123">
        <f t="shared" si="25"/>
        <v>1309.92</v>
      </c>
      <c r="S19" s="352"/>
      <c r="T19" s="123" t="str">
        <f t="shared" si="26"/>
        <v/>
      </c>
      <c r="U19" s="346"/>
      <c r="V19" s="123" t="str">
        <f t="shared" si="27"/>
        <v/>
      </c>
      <c r="W19" s="346"/>
      <c r="X19" s="123" t="str">
        <f t="shared" si="28"/>
        <v/>
      </c>
      <c r="Y19" s="346"/>
      <c r="Z19" s="123" t="str">
        <f t="shared" si="29"/>
        <v/>
      </c>
      <c r="AA19" s="124"/>
      <c r="AB19" s="123" t="str">
        <f t="shared" si="30"/>
        <v/>
      </c>
      <c r="AC19" s="124"/>
      <c r="AD19" s="123" t="str">
        <f t="shared" si="3"/>
        <v/>
      </c>
      <c r="AE19" s="124"/>
      <c r="AF19" s="123" t="str">
        <f t="shared" si="31"/>
        <v/>
      </c>
      <c r="AG19" s="132"/>
      <c r="AH19" s="126" t="str">
        <f t="shared" si="32"/>
        <v/>
      </c>
      <c r="AI19" s="127"/>
      <c r="AJ19" s="236" t="str">
        <f t="shared" si="4"/>
        <v/>
      </c>
      <c r="AK19" s="123" t="str">
        <f t="shared" si="5"/>
        <v/>
      </c>
      <c r="AL19" s="123" t="str">
        <f t="shared" si="6"/>
        <v/>
      </c>
      <c r="AM19" s="123" t="str">
        <f t="shared" si="7"/>
        <v/>
      </c>
      <c r="AN19" s="123" t="str">
        <f t="shared" si="8"/>
        <v/>
      </c>
      <c r="AO19" s="123" t="str">
        <f t="shared" si="33"/>
        <v/>
      </c>
      <c r="AP19" s="123" t="str">
        <f t="shared" si="34"/>
        <v/>
      </c>
      <c r="AQ19" s="123" t="str">
        <f t="shared" si="35"/>
        <v/>
      </c>
      <c r="AR19" s="123" t="str">
        <f t="shared" si="36"/>
        <v/>
      </c>
      <c r="AS19" s="123" t="str">
        <f t="shared" si="37"/>
        <v/>
      </c>
      <c r="AT19" s="349" t="str">
        <f t="shared" si="38"/>
        <v/>
      </c>
      <c r="AU19" s="126" t="str">
        <f t="shared" si="39"/>
        <v/>
      </c>
      <c r="AV19" s="128" t="str">
        <f t="shared" si="9"/>
        <v/>
      </c>
      <c r="AW19" s="240" t="str">
        <f t="shared" si="10"/>
        <v/>
      </c>
      <c r="AX19" s="133" t="str">
        <f t="shared" si="11"/>
        <v/>
      </c>
      <c r="AY19" s="133">
        <f t="shared" si="12"/>
        <v>327.48</v>
      </c>
      <c r="AZ19" s="133" t="str">
        <f t="shared" si="13"/>
        <v/>
      </c>
      <c r="BA19" s="133">
        <f t="shared" si="14"/>
        <v>1309.92</v>
      </c>
      <c r="BB19" s="133" t="str">
        <f t="shared" si="15"/>
        <v/>
      </c>
      <c r="BC19" s="133" t="str">
        <f t="shared" si="16"/>
        <v/>
      </c>
      <c r="BD19" s="133" t="str">
        <f t="shared" si="17"/>
        <v/>
      </c>
      <c r="BE19" s="133" t="str">
        <f t="shared" si="18"/>
        <v/>
      </c>
      <c r="BF19" s="133" t="str">
        <f t="shared" si="19"/>
        <v/>
      </c>
      <c r="BG19" s="353" t="str">
        <f t="shared" si="20"/>
        <v/>
      </c>
      <c r="BH19" s="354" t="str">
        <f t="shared" si="40"/>
        <v/>
      </c>
      <c r="BK19" s="67" t="s">
        <v>66</v>
      </c>
      <c r="BL19" s="68">
        <v>982.7</v>
      </c>
      <c r="BM19" s="68">
        <v>17.600000000000001</v>
      </c>
      <c r="BN19" s="68">
        <v>514.10000000000014</v>
      </c>
      <c r="BO19" s="68">
        <v>52.8</v>
      </c>
      <c r="BP19" s="68">
        <v>1567.2</v>
      </c>
      <c r="BQ19" s="69">
        <v>1</v>
      </c>
    </row>
    <row r="20" spans="1:70" x14ac:dyDescent="0.3">
      <c r="A20" s="119"/>
      <c r="B20" s="398" t="s">
        <v>166</v>
      </c>
      <c r="C20" s="232">
        <f t="shared" si="0"/>
        <v>1</v>
      </c>
      <c r="D20" s="120">
        <v>128.91999999999999</v>
      </c>
      <c r="E20" s="121">
        <f t="shared" si="21"/>
        <v>128.91999999999999</v>
      </c>
      <c r="F20" s="122" t="s">
        <v>40</v>
      </c>
      <c r="G20" s="130"/>
      <c r="H20" s="95" t="str">
        <f t="shared" si="1"/>
        <v/>
      </c>
      <c r="I20" s="131"/>
      <c r="J20" s="123" t="str">
        <f t="shared" si="22"/>
        <v/>
      </c>
      <c r="K20" s="124"/>
      <c r="L20" s="123" t="str">
        <f t="shared" si="23"/>
        <v/>
      </c>
      <c r="M20" s="346">
        <v>1</v>
      </c>
      <c r="N20" s="123">
        <f t="shared" si="24"/>
        <v>128.91999999999999</v>
      </c>
      <c r="O20" s="346"/>
      <c r="P20" s="123" t="str">
        <f t="shared" si="2"/>
        <v/>
      </c>
      <c r="Q20" s="351"/>
      <c r="R20" s="123" t="str">
        <f t="shared" si="25"/>
        <v/>
      </c>
      <c r="S20" s="352"/>
      <c r="T20" s="123" t="str">
        <f t="shared" si="26"/>
        <v/>
      </c>
      <c r="U20" s="346"/>
      <c r="V20" s="123" t="str">
        <f t="shared" si="27"/>
        <v/>
      </c>
      <c r="W20" s="346"/>
      <c r="X20" s="123" t="str">
        <f t="shared" si="28"/>
        <v/>
      </c>
      <c r="Y20" s="346"/>
      <c r="Z20" s="123" t="str">
        <f t="shared" si="29"/>
        <v/>
      </c>
      <c r="AA20" s="124"/>
      <c r="AB20" s="123" t="str">
        <f t="shared" si="30"/>
        <v/>
      </c>
      <c r="AC20" s="124"/>
      <c r="AD20" s="123" t="str">
        <f t="shared" si="3"/>
        <v/>
      </c>
      <c r="AE20" s="124"/>
      <c r="AF20" s="123" t="str">
        <f t="shared" si="31"/>
        <v/>
      </c>
      <c r="AG20" s="132"/>
      <c r="AH20" s="126" t="str">
        <f t="shared" si="32"/>
        <v/>
      </c>
      <c r="AI20" s="127"/>
      <c r="AJ20" s="236" t="str">
        <f t="shared" si="4"/>
        <v/>
      </c>
      <c r="AK20" s="123" t="str">
        <f t="shared" si="5"/>
        <v/>
      </c>
      <c r="AL20" s="123" t="str">
        <f t="shared" si="6"/>
        <v/>
      </c>
      <c r="AM20" s="123" t="str">
        <f t="shared" si="7"/>
        <v/>
      </c>
      <c r="AN20" s="123" t="str">
        <f t="shared" si="8"/>
        <v/>
      </c>
      <c r="AO20" s="123" t="str">
        <f t="shared" si="33"/>
        <v/>
      </c>
      <c r="AP20" s="123" t="str">
        <f t="shared" si="34"/>
        <v/>
      </c>
      <c r="AQ20" s="123" t="str">
        <f t="shared" si="35"/>
        <v/>
      </c>
      <c r="AR20" s="123" t="str">
        <f t="shared" si="36"/>
        <v/>
      </c>
      <c r="AS20" s="123" t="str">
        <f t="shared" si="37"/>
        <v/>
      </c>
      <c r="AT20" s="349" t="str">
        <f t="shared" si="38"/>
        <v/>
      </c>
      <c r="AU20" s="126" t="str">
        <f t="shared" si="39"/>
        <v/>
      </c>
      <c r="AV20" s="128" t="str">
        <f t="shared" si="9"/>
        <v/>
      </c>
      <c r="AW20" s="240" t="str">
        <f t="shared" si="10"/>
        <v/>
      </c>
      <c r="AX20" s="133" t="str">
        <f t="shared" si="11"/>
        <v/>
      </c>
      <c r="AY20" s="133">
        <f t="shared" si="12"/>
        <v>128.91999999999999</v>
      </c>
      <c r="AZ20" s="133" t="str">
        <f t="shared" si="13"/>
        <v/>
      </c>
      <c r="BA20" s="133" t="str">
        <f t="shared" si="14"/>
        <v/>
      </c>
      <c r="BB20" s="133" t="str">
        <f t="shared" si="15"/>
        <v/>
      </c>
      <c r="BC20" s="133" t="str">
        <f t="shared" si="16"/>
        <v/>
      </c>
      <c r="BD20" s="133" t="str">
        <f t="shared" si="17"/>
        <v/>
      </c>
      <c r="BE20" s="133" t="str">
        <f t="shared" si="18"/>
        <v/>
      </c>
      <c r="BF20" s="133" t="str">
        <f t="shared" si="19"/>
        <v/>
      </c>
      <c r="BG20" s="353" t="str">
        <f t="shared" si="20"/>
        <v/>
      </c>
      <c r="BH20" s="354" t="str">
        <f t="shared" si="40"/>
        <v/>
      </c>
      <c r="BK20" s="70" t="s">
        <v>69</v>
      </c>
      <c r="BL20" s="71" t="s">
        <v>240</v>
      </c>
      <c r="BM20" s="71" t="s">
        <v>240</v>
      </c>
      <c r="BN20" s="71" t="s">
        <v>240</v>
      </c>
      <c r="BO20" s="71" t="s">
        <v>240</v>
      </c>
      <c r="BP20" s="71">
        <v>0</v>
      </c>
      <c r="BQ20" s="72" t="s">
        <v>240</v>
      </c>
    </row>
    <row r="21" spans="1:70" x14ac:dyDescent="0.3">
      <c r="A21" s="119"/>
      <c r="B21" s="398" t="s">
        <v>167</v>
      </c>
      <c r="C21" s="232">
        <f t="shared" si="0"/>
        <v>1</v>
      </c>
      <c r="D21" s="120">
        <v>76.709999999999994</v>
      </c>
      <c r="E21" s="121">
        <f t="shared" si="21"/>
        <v>76.709999999999994</v>
      </c>
      <c r="F21" s="122" t="s">
        <v>40</v>
      </c>
      <c r="G21" s="130"/>
      <c r="H21" s="95" t="str">
        <f t="shared" si="1"/>
        <v/>
      </c>
      <c r="I21" s="131"/>
      <c r="J21" s="123" t="str">
        <f t="shared" si="22"/>
        <v/>
      </c>
      <c r="K21" s="124"/>
      <c r="L21" s="123" t="str">
        <f t="shared" si="23"/>
        <v/>
      </c>
      <c r="M21" s="346"/>
      <c r="N21" s="123" t="str">
        <f t="shared" si="24"/>
        <v/>
      </c>
      <c r="O21" s="346"/>
      <c r="P21" s="123" t="str">
        <f t="shared" si="2"/>
        <v/>
      </c>
      <c r="Q21" s="351">
        <v>1</v>
      </c>
      <c r="R21" s="123">
        <f t="shared" si="25"/>
        <v>76.709999999999994</v>
      </c>
      <c r="S21" s="352"/>
      <c r="T21" s="123" t="str">
        <f t="shared" si="26"/>
        <v/>
      </c>
      <c r="U21" s="346"/>
      <c r="V21" s="123" t="str">
        <f t="shared" si="27"/>
        <v/>
      </c>
      <c r="W21" s="346"/>
      <c r="X21" s="123" t="str">
        <f t="shared" si="28"/>
        <v/>
      </c>
      <c r="Y21" s="346"/>
      <c r="Z21" s="123" t="str">
        <f t="shared" si="29"/>
        <v/>
      </c>
      <c r="AA21" s="124"/>
      <c r="AB21" s="123" t="str">
        <f t="shared" si="30"/>
        <v/>
      </c>
      <c r="AC21" s="124"/>
      <c r="AD21" s="123" t="str">
        <f t="shared" si="3"/>
        <v/>
      </c>
      <c r="AE21" s="124"/>
      <c r="AF21" s="123" t="str">
        <f t="shared" si="31"/>
        <v/>
      </c>
      <c r="AG21" s="132"/>
      <c r="AH21" s="126" t="str">
        <f t="shared" si="32"/>
        <v/>
      </c>
      <c r="AI21" s="127"/>
      <c r="AJ21" s="236" t="str">
        <f t="shared" si="4"/>
        <v/>
      </c>
      <c r="AK21" s="123" t="str">
        <f t="shared" si="5"/>
        <v/>
      </c>
      <c r="AL21" s="123" t="str">
        <f t="shared" si="6"/>
        <v/>
      </c>
      <c r="AM21" s="123" t="str">
        <f t="shared" si="7"/>
        <v/>
      </c>
      <c r="AN21" s="123" t="str">
        <f t="shared" si="8"/>
        <v/>
      </c>
      <c r="AO21" s="123" t="str">
        <f t="shared" si="33"/>
        <v/>
      </c>
      <c r="AP21" s="123" t="str">
        <f t="shared" si="34"/>
        <v/>
      </c>
      <c r="AQ21" s="123" t="str">
        <f t="shared" si="35"/>
        <v/>
      </c>
      <c r="AR21" s="123" t="str">
        <f t="shared" si="36"/>
        <v/>
      </c>
      <c r="AS21" s="123" t="str">
        <f t="shared" si="37"/>
        <v/>
      </c>
      <c r="AT21" s="349" t="str">
        <f t="shared" si="38"/>
        <v/>
      </c>
      <c r="AU21" s="126" t="str">
        <f t="shared" si="39"/>
        <v/>
      </c>
      <c r="AV21" s="128" t="str">
        <f t="shared" si="9"/>
        <v/>
      </c>
      <c r="AW21" s="240" t="str">
        <f t="shared" si="10"/>
        <v/>
      </c>
      <c r="AX21" s="133" t="str">
        <f t="shared" si="11"/>
        <v/>
      </c>
      <c r="AY21" s="133" t="str">
        <f t="shared" si="12"/>
        <v/>
      </c>
      <c r="AZ21" s="133" t="str">
        <f t="shared" si="13"/>
        <v/>
      </c>
      <c r="BA21" s="133">
        <f t="shared" si="14"/>
        <v>76.709999999999994</v>
      </c>
      <c r="BB21" s="133" t="str">
        <f t="shared" si="15"/>
        <v/>
      </c>
      <c r="BC21" s="133" t="str">
        <f t="shared" si="16"/>
        <v/>
      </c>
      <c r="BD21" s="133" t="str">
        <f t="shared" si="17"/>
        <v/>
      </c>
      <c r="BE21" s="133" t="str">
        <f t="shared" si="18"/>
        <v/>
      </c>
      <c r="BF21" s="133" t="str">
        <f t="shared" si="19"/>
        <v/>
      </c>
      <c r="BG21" s="353" t="str">
        <f t="shared" si="20"/>
        <v/>
      </c>
      <c r="BH21" s="354" t="str">
        <f t="shared" si="40"/>
        <v/>
      </c>
      <c r="BK21" s="222"/>
      <c r="BL21" s="223"/>
      <c r="BM21" s="223"/>
      <c r="BN21" s="223"/>
      <c r="BO21" s="223"/>
      <c r="BP21" s="223"/>
      <c r="BQ21" s="224"/>
    </row>
    <row r="22" spans="1:70" x14ac:dyDescent="0.3">
      <c r="A22" s="119"/>
      <c r="B22" s="401" t="s">
        <v>168</v>
      </c>
      <c r="C22" s="232">
        <f t="shared" si="0"/>
        <v>3</v>
      </c>
      <c r="D22" s="120">
        <v>87.1</v>
      </c>
      <c r="E22" s="121">
        <f t="shared" si="21"/>
        <v>261.29999999999995</v>
      </c>
      <c r="F22" s="122" t="s">
        <v>40</v>
      </c>
      <c r="G22" s="130"/>
      <c r="H22" s="95" t="str">
        <f t="shared" si="1"/>
        <v/>
      </c>
      <c r="I22" s="131"/>
      <c r="J22" s="123" t="str">
        <f t="shared" si="22"/>
        <v/>
      </c>
      <c r="K22" s="124">
        <v>2</v>
      </c>
      <c r="L22" s="123">
        <f t="shared" si="23"/>
        <v>174.2</v>
      </c>
      <c r="M22" s="346">
        <v>1</v>
      </c>
      <c r="N22" s="123">
        <f t="shared" si="24"/>
        <v>87.1</v>
      </c>
      <c r="O22" s="346"/>
      <c r="P22" s="123" t="str">
        <f t="shared" si="2"/>
        <v/>
      </c>
      <c r="Q22" s="351"/>
      <c r="R22" s="123" t="str">
        <f t="shared" si="25"/>
        <v/>
      </c>
      <c r="S22" s="352"/>
      <c r="T22" s="123" t="str">
        <f t="shared" si="26"/>
        <v/>
      </c>
      <c r="U22" s="346"/>
      <c r="V22" s="123" t="str">
        <f t="shared" si="27"/>
        <v/>
      </c>
      <c r="W22" s="346"/>
      <c r="X22" s="123" t="str">
        <f t="shared" si="28"/>
        <v/>
      </c>
      <c r="Y22" s="346"/>
      <c r="Z22" s="123" t="str">
        <f t="shared" si="29"/>
        <v/>
      </c>
      <c r="AA22" s="124"/>
      <c r="AB22" s="123" t="str">
        <f t="shared" si="30"/>
        <v/>
      </c>
      <c r="AC22" s="124"/>
      <c r="AD22" s="123" t="str">
        <f t="shared" si="3"/>
        <v/>
      </c>
      <c r="AE22" s="124"/>
      <c r="AF22" s="123" t="str">
        <f t="shared" si="31"/>
        <v/>
      </c>
      <c r="AG22" s="132"/>
      <c r="AH22" s="126" t="str">
        <f t="shared" si="32"/>
        <v/>
      </c>
      <c r="AI22" s="127"/>
      <c r="AJ22" s="236" t="str">
        <f t="shared" si="4"/>
        <v/>
      </c>
      <c r="AK22" s="123" t="str">
        <f t="shared" si="5"/>
        <v/>
      </c>
      <c r="AL22" s="123" t="str">
        <f t="shared" si="6"/>
        <v/>
      </c>
      <c r="AM22" s="123" t="str">
        <f t="shared" si="7"/>
        <v/>
      </c>
      <c r="AN22" s="123" t="str">
        <f t="shared" si="8"/>
        <v/>
      </c>
      <c r="AO22" s="123" t="str">
        <f t="shared" si="33"/>
        <v/>
      </c>
      <c r="AP22" s="123" t="str">
        <f t="shared" si="34"/>
        <v/>
      </c>
      <c r="AQ22" s="123" t="str">
        <f t="shared" si="35"/>
        <v/>
      </c>
      <c r="AR22" s="123" t="str">
        <f t="shared" si="36"/>
        <v/>
      </c>
      <c r="AS22" s="123" t="str">
        <f t="shared" si="37"/>
        <v/>
      </c>
      <c r="AT22" s="349" t="str">
        <f t="shared" si="38"/>
        <v/>
      </c>
      <c r="AU22" s="126" t="str">
        <f t="shared" si="39"/>
        <v/>
      </c>
      <c r="AV22" s="128" t="str">
        <f t="shared" si="9"/>
        <v/>
      </c>
      <c r="AW22" s="240" t="str">
        <f t="shared" si="10"/>
        <v/>
      </c>
      <c r="AX22" s="133">
        <f t="shared" si="11"/>
        <v>174.2</v>
      </c>
      <c r="AY22" s="133">
        <f t="shared" si="12"/>
        <v>87.1</v>
      </c>
      <c r="AZ22" s="133" t="str">
        <f t="shared" si="13"/>
        <v/>
      </c>
      <c r="BA22" s="133" t="str">
        <f t="shared" si="14"/>
        <v/>
      </c>
      <c r="BB22" s="133" t="str">
        <f t="shared" si="15"/>
        <v/>
      </c>
      <c r="BC22" s="133" t="str">
        <f t="shared" si="16"/>
        <v/>
      </c>
      <c r="BD22" s="133" t="str">
        <f t="shared" si="17"/>
        <v/>
      </c>
      <c r="BE22" s="133" t="str">
        <f t="shared" si="18"/>
        <v/>
      </c>
      <c r="BF22" s="133" t="str">
        <f t="shared" si="19"/>
        <v/>
      </c>
      <c r="BG22" s="353" t="str">
        <f t="shared" si="20"/>
        <v/>
      </c>
      <c r="BH22" s="354" t="str">
        <f t="shared" si="40"/>
        <v/>
      </c>
    </row>
    <row r="23" spans="1:70" x14ac:dyDescent="0.3">
      <c r="A23" s="119"/>
      <c r="B23" s="401" t="s">
        <v>169</v>
      </c>
      <c r="C23" s="232">
        <f t="shared" si="0"/>
        <v>1</v>
      </c>
      <c r="D23" s="120">
        <v>62</v>
      </c>
      <c r="E23" s="121">
        <f t="shared" si="21"/>
        <v>62</v>
      </c>
      <c r="F23" s="122" t="s">
        <v>40</v>
      </c>
      <c r="G23" s="130"/>
      <c r="H23" s="95" t="str">
        <f t="shared" si="1"/>
        <v/>
      </c>
      <c r="I23" s="131"/>
      <c r="J23" s="123" t="str">
        <f t="shared" si="22"/>
        <v/>
      </c>
      <c r="K23" s="124"/>
      <c r="L23" s="123" t="str">
        <f t="shared" si="23"/>
        <v/>
      </c>
      <c r="M23" s="346"/>
      <c r="N23" s="123" t="str">
        <f t="shared" si="24"/>
        <v/>
      </c>
      <c r="O23" s="346"/>
      <c r="P23" s="123" t="str">
        <f t="shared" si="2"/>
        <v/>
      </c>
      <c r="Q23" s="351"/>
      <c r="R23" s="123" t="str">
        <f t="shared" si="25"/>
        <v/>
      </c>
      <c r="S23" s="352"/>
      <c r="T23" s="123" t="str">
        <f t="shared" si="26"/>
        <v/>
      </c>
      <c r="U23" s="346"/>
      <c r="V23" s="123" t="str">
        <f t="shared" si="27"/>
        <v/>
      </c>
      <c r="W23" s="346"/>
      <c r="X23" s="123" t="str">
        <f t="shared" si="28"/>
        <v/>
      </c>
      <c r="Y23" s="346"/>
      <c r="Z23" s="123" t="str">
        <f t="shared" si="29"/>
        <v/>
      </c>
      <c r="AA23" s="124"/>
      <c r="AB23" s="123" t="str">
        <f t="shared" si="30"/>
        <v/>
      </c>
      <c r="AC23" s="124"/>
      <c r="AD23" s="123" t="str">
        <f t="shared" si="3"/>
        <v/>
      </c>
      <c r="AE23" s="124"/>
      <c r="AF23" s="123" t="str">
        <f t="shared" si="31"/>
        <v/>
      </c>
      <c r="AG23" s="132">
        <v>1</v>
      </c>
      <c r="AH23" s="126">
        <f t="shared" si="32"/>
        <v>62</v>
      </c>
      <c r="AI23" s="127"/>
      <c r="AJ23" s="236">
        <f t="shared" si="4"/>
        <v>2.8268766097245441</v>
      </c>
      <c r="AK23" s="123">
        <f t="shared" si="5"/>
        <v>10.935161382175602</v>
      </c>
      <c r="AL23" s="123">
        <f t="shared" si="6"/>
        <v>18.474044397607592</v>
      </c>
      <c r="AM23" s="123">
        <f t="shared" si="7"/>
        <v>13.517749280437991</v>
      </c>
      <c r="AN23" s="123">
        <f t="shared" si="8"/>
        <v>5.9948980301240304</v>
      </c>
      <c r="AO23" s="123">
        <f t="shared" si="33"/>
        <v>2.3519566633505469</v>
      </c>
      <c r="AP23" s="123">
        <f t="shared" si="34"/>
        <v>0.62150026462601926</v>
      </c>
      <c r="AQ23" s="123">
        <f t="shared" si="35"/>
        <v>0.44506727331361107</v>
      </c>
      <c r="AR23" s="123">
        <f t="shared" si="36"/>
        <v>0.71666166653281405</v>
      </c>
      <c r="AS23" s="123">
        <f t="shared" si="37"/>
        <v>0.88817044142955581</v>
      </c>
      <c r="AT23" s="349">
        <f t="shared" si="38"/>
        <v>5.2279139906776901</v>
      </c>
      <c r="AU23" s="126" t="str">
        <f t="shared" si="39"/>
        <v/>
      </c>
      <c r="AV23" s="128" t="str">
        <f t="shared" si="9"/>
        <v/>
      </c>
      <c r="AW23" s="240">
        <f t="shared" si="10"/>
        <v>2.8268766097245441</v>
      </c>
      <c r="AX23" s="133">
        <f t="shared" si="11"/>
        <v>10.935161382175602</v>
      </c>
      <c r="AY23" s="133">
        <f t="shared" si="12"/>
        <v>18.474044397607592</v>
      </c>
      <c r="AZ23" s="133">
        <f t="shared" si="13"/>
        <v>13.517749280437991</v>
      </c>
      <c r="BA23" s="133">
        <f t="shared" si="14"/>
        <v>5.9948980301240304</v>
      </c>
      <c r="BB23" s="133">
        <f t="shared" si="15"/>
        <v>2.3519566633505469</v>
      </c>
      <c r="BC23" s="133">
        <f t="shared" si="16"/>
        <v>0.62150026462601926</v>
      </c>
      <c r="BD23" s="133">
        <f t="shared" si="17"/>
        <v>0.44506727331361107</v>
      </c>
      <c r="BE23" s="133">
        <f t="shared" si="18"/>
        <v>0.71666166653281405</v>
      </c>
      <c r="BF23" s="133">
        <f t="shared" si="19"/>
        <v>0.88817044142955581</v>
      </c>
      <c r="BG23" s="353">
        <f t="shared" si="20"/>
        <v>5.2279139906776901</v>
      </c>
      <c r="BH23" s="354" t="str">
        <f t="shared" si="40"/>
        <v/>
      </c>
      <c r="BK23" s="139"/>
      <c r="BL23" s="140"/>
      <c r="BM23" s="140"/>
      <c r="BN23" s="140"/>
      <c r="BO23" s="140"/>
      <c r="BP23" s="140"/>
      <c r="BQ23" s="141"/>
    </row>
    <row r="24" spans="1:70" x14ac:dyDescent="0.3">
      <c r="A24" s="119"/>
      <c r="B24" s="401" t="s">
        <v>170</v>
      </c>
      <c r="C24" s="232">
        <f t="shared" si="0"/>
        <v>3</v>
      </c>
      <c r="D24" s="120">
        <v>242.07</v>
      </c>
      <c r="E24" s="121">
        <f t="shared" si="21"/>
        <v>726.21</v>
      </c>
      <c r="F24" s="122" t="s">
        <v>40</v>
      </c>
      <c r="G24" s="130"/>
      <c r="H24" s="95" t="str">
        <f t="shared" si="1"/>
        <v/>
      </c>
      <c r="I24" s="131"/>
      <c r="J24" s="123" t="str">
        <f t="shared" si="22"/>
        <v/>
      </c>
      <c r="K24" s="124"/>
      <c r="L24" s="123" t="str">
        <f t="shared" si="23"/>
        <v/>
      </c>
      <c r="M24" s="346"/>
      <c r="N24" s="123" t="str">
        <f t="shared" si="24"/>
        <v/>
      </c>
      <c r="O24" s="346"/>
      <c r="P24" s="123" t="str">
        <f t="shared" si="2"/>
        <v/>
      </c>
      <c r="Q24" s="351"/>
      <c r="R24" s="123" t="str">
        <f t="shared" si="25"/>
        <v/>
      </c>
      <c r="S24" s="352"/>
      <c r="T24" s="123" t="str">
        <f t="shared" si="26"/>
        <v/>
      </c>
      <c r="U24" s="346"/>
      <c r="V24" s="123" t="str">
        <f t="shared" si="27"/>
        <v/>
      </c>
      <c r="W24" s="346"/>
      <c r="X24" s="123" t="str">
        <f t="shared" si="28"/>
        <v/>
      </c>
      <c r="Y24" s="346"/>
      <c r="Z24" s="123" t="str">
        <f t="shared" si="29"/>
        <v/>
      </c>
      <c r="AA24" s="124"/>
      <c r="AB24" s="123" t="str">
        <f t="shared" si="30"/>
        <v/>
      </c>
      <c r="AC24" s="124"/>
      <c r="AD24" s="123" t="str">
        <f t="shared" si="3"/>
        <v/>
      </c>
      <c r="AE24" s="124"/>
      <c r="AF24" s="123" t="str">
        <f t="shared" si="31"/>
        <v/>
      </c>
      <c r="AG24" s="132">
        <v>3</v>
      </c>
      <c r="AH24" s="126">
        <f t="shared" si="32"/>
        <v>726.21</v>
      </c>
      <c r="AI24" s="127"/>
      <c r="AJ24" s="236">
        <f t="shared" si="4"/>
        <v>33.111388108839698</v>
      </c>
      <c r="AK24" s="123">
        <f t="shared" si="5"/>
        <v>128.08425076370554</v>
      </c>
      <c r="AL24" s="123">
        <f t="shared" si="6"/>
        <v>216.38767390300984</v>
      </c>
      <c r="AM24" s="123">
        <f t="shared" si="7"/>
        <v>158.334269434627</v>
      </c>
      <c r="AN24" s="123">
        <f t="shared" si="8"/>
        <v>70.218627394457613</v>
      </c>
      <c r="AO24" s="123">
        <f t="shared" si="33"/>
        <v>27.548620136964526</v>
      </c>
      <c r="AP24" s="123">
        <f t="shared" si="34"/>
        <v>7.2796726963558296</v>
      </c>
      <c r="AQ24" s="123">
        <f t="shared" si="35"/>
        <v>5.21310168633996</v>
      </c>
      <c r="AR24" s="123">
        <f t="shared" si="36"/>
        <v>8.3943043363354004</v>
      </c>
      <c r="AS24" s="123">
        <f t="shared" si="37"/>
        <v>10.40319768178319</v>
      </c>
      <c r="AT24" s="349">
        <f t="shared" si="38"/>
        <v>61.234893857581383</v>
      </c>
      <c r="AU24" s="126" t="str">
        <f t="shared" si="39"/>
        <v/>
      </c>
      <c r="AV24" s="128" t="str">
        <f t="shared" si="9"/>
        <v/>
      </c>
      <c r="AW24" s="240">
        <f t="shared" si="10"/>
        <v>33.111388108839698</v>
      </c>
      <c r="AX24" s="133">
        <f t="shared" si="11"/>
        <v>128.08425076370554</v>
      </c>
      <c r="AY24" s="133">
        <f t="shared" si="12"/>
        <v>216.38767390300984</v>
      </c>
      <c r="AZ24" s="133">
        <f t="shared" si="13"/>
        <v>158.334269434627</v>
      </c>
      <c r="BA24" s="133">
        <f t="shared" si="14"/>
        <v>70.218627394457613</v>
      </c>
      <c r="BB24" s="133">
        <f t="shared" si="15"/>
        <v>27.548620136964526</v>
      </c>
      <c r="BC24" s="133">
        <f t="shared" si="16"/>
        <v>7.2796726963558296</v>
      </c>
      <c r="BD24" s="133">
        <f t="shared" si="17"/>
        <v>5.21310168633996</v>
      </c>
      <c r="BE24" s="133">
        <f t="shared" si="18"/>
        <v>8.3943043363354004</v>
      </c>
      <c r="BF24" s="133">
        <f t="shared" si="19"/>
        <v>10.40319768178319</v>
      </c>
      <c r="BG24" s="353">
        <f t="shared" si="20"/>
        <v>61.234893857581383</v>
      </c>
      <c r="BH24" s="354" t="str">
        <f t="shared" si="40"/>
        <v/>
      </c>
      <c r="BP24" s="134"/>
      <c r="BQ24" s="135"/>
    </row>
    <row r="25" spans="1:70" x14ac:dyDescent="0.3">
      <c r="A25" s="119"/>
      <c r="B25" s="401" t="s">
        <v>171</v>
      </c>
      <c r="C25" s="232">
        <f t="shared" si="0"/>
        <v>2</v>
      </c>
      <c r="D25" s="120">
        <v>51.8</v>
      </c>
      <c r="E25" s="121">
        <f t="shared" si="21"/>
        <v>103.6</v>
      </c>
      <c r="F25" s="122" t="s">
        <v>40</v>
      </c>
      <c r="G25" s="130"/>
      <c r="H25" s="95" t="str">
        <f t="shared" si="1"/>
        <v/>
      </c>
      <c r="I25" s="131"/>
      <c r="J25" s="123" t="str">
        <f t="shared" si="22"/>
        <v/>
      </c>
      <c r="K25" s="124"/>
      <c r="L25" s="123" t="str">
        <f t="shared" si="23"/>
        <v/>
      </c>
      <c r="M25" s="346"/>
      <c r="N25" s="123" t="str">
        <f t="shared" si="24"/>
        <v/>
      </c>
      <c r="O25" s="346">
        <v>2</v>
      </c>
      <c r="P25" s="123">
        <f t="shared" si="2"/>
        <v>103.6</v>
      </c>
      <c r="Q25" s="351"/>
      <c r="R25" s="123" t="str">
        <f t="shared" si="25"/>
        <v/>
      </c>
      <c r="S25" s="352"/>
      <c r="T25" s="123" t="str">
        <f t="shared" si="26"/>
        <v/>
      </c>
      <c r="U25" s="346"/>
      <c r="V25" s="123" t="str">
        <f t="shared" si="27"/>
        <v/>
      </c>
      <c r="W25" s="346"/>
      <c r="X25" s="123" t="str">
        <f t="shared" si="28"/>
        <v/>
      </c>
      <c r="Y25" s="346"/>
      <c r="Z25" s="123" t="str">
        <f t="shared" si="29"/>
        <v/>
      </c>
      <c r="AA25" s="124"/>
      <c r="AB25" s="123" t="str">
        <f t="shared" si="30"/>
        <v/>
      </c>
      <c r="AC25" s="124"/>
      <c r="AD25" s="123" t="str">
        <f t="shared" si="3"/>
        <v/>
      </c>
      <c r="AE25" s="124"/>
      <c r="AF25" s="123" t="str">
        <f t="shared" si="31"/>
        <v/>
      </c>
      <c r="AG25" s="132"/>
      <c r="AH25" s="126" t="str">
        <f t="shared" si="32"/>
        <v/>
      </c>
      <c r="AI25" s="127"/>
      <c r="AJ25" s="236" t="str">
        <f t="shared" si="4"/>
        <v/>
      </c>
      <c r="AK25" s="123" t="str">
        <f t="shared" si="5"/>
        <v/>
      </c>
      <c r="AL25" s="123" t="str">
        <f t="shared" si="6"/>
        <v/>
      </c>
      <c r="AM25" s="123" t="str">
        <f t="shared" si="7"/>
        <v/>
      </c>
      <c r="AN25" s="123" t="str">
        <f t="shared" si="8"/>
        <v/>
      </c>
      <c r="AO25" s="123" t="str">
        <f t="shared" si="33"/>
        <v/>
      </c>
      <c r="AP25" s="123" t="str">
        <f t="shared" si="34"/>
        <v/>
      </c>
      <c r="AQ25" s="123" t="str">
        <f t="shared" si="35"/>
        <v/>
      </c>
      <c r="AR25" s="123" t="str">
        <f t="shared" si="36"/>
        <v/>
      </c>
      <c r="AS25" s="123" t="str">
        <f t="shared" si="37"/>
        <v/>
      </c>
      <c r="AT25" s="349" t="str">
        <f t="shared" si="38"/>
        <v/>
      </c>
      <c r="AU25" s="126" t="str">
        <f t="shared" si="39"/>
        <v/>
      </c>
      <c r="AV25" s="128" t="str">
        <f t="shared" si="9"/>
        <v/>
      </c>
      <c r="AW25" s="240" t="str">
        <f t="shared" si="10"/>
        <v/>
      </c>
      <c r="AX25" s="133" t="str">
        <f t="shared" si="11"/>
        <v/>
      </c>
      <c r="AY25" s="133" t="str">
        <f t="shared" si="12"/>
        <v/>
      </c>
      <c r="AZ25" s="133">
        <f t="shared" si="13"/>
        <v>103.6</v>
      </c>
      <c r="BA25" s="133" t="str">
        <f t="shared" si="14"/>
        <v/>
      </c>
      <c r="BB25" s="133" t="str">
        <f t="shared" si="15"/>
        <v/>
      </c>
      <c r="BC25" s="133" t="str">
        <f t="shared" si="16"/>
        <v/>
      </c>
      <c r="BD25" s="133" t="str">
        <f t="shared" si="17"/>
        <v/>
      </c>
      <c r="BE25" s="133" t="str">
        <f t="shared" si="18"/>
        <v/>
      </c>
      <c r="BF25" s="133" t="str">
        <f t="shared" si="19"/>
        <v/>
      </c>
      <c r="BG25" s="353" t="str">
        <f t="shared" si="20"/>
        <v/>
      </c>
      <c r="BH25" s="354" t="str">
        <f t="shared" si="40"/>
        <v/>
      </c>
      <c r="BP25" s="136"/>
      <c r="BQ25" s="137"/>
    </row>
    <row r="26" spans="1:70" x14ac:dyDescent="0.3">
      <c r="A26" s="119"/>
      <c r="B26" s="401" t="s">
        <v>172</v>
      </c>
      <c r="C26" s="232">
        <f t="shared" si="0"/>
        <v>1</v>
      </c>
      <c r="D26" s="120">
        <v>96</v>
      </c>
      <c r="E26" s="121">
        <f t="shared" si="21"/>
        <v>96</v>
      </c>
      <c r="F26" s="122" t="s">
        <v>40</v>
      </c>
      <c r="G26" s="130"/>
      <c r="H26" s="95" t="str">
        <f t="shared" si="1"/>
        <v/>
      </c>
      <c r="I26" s="131"/>
      <c r="J26" s="123" t="str">
        <f t="shared" si="22"/>
        <v/>
      </c>
      <c r="K26" s="124"/>
      <c r="L26" s="123" t="str">
        <f t="shared" si="23"/>
        <v/>
      </c>
      <c r="M26" s="346">
        <v>1</v>
      </c>
      <c r="N26" s="123">
        <f t="shared" si="24"/>
        <v>96</v>
      </c>
      <c r="O26" s="346"/>
      <c r="P26" s="123" t="str">
        <f t="shared" si="2"/>
        <v/>
      </c>
      <c r="Q26" s="351"/>
      <c r="R26" s="123" t="str">
        <f t="shared" si="25"/>
        <v/>
      </c>
      <c r="S26" s="352"/>
      <c r="T26" s="123" t="str">
        <f t="shared" si="26"/>
        <v/>
      </c>
      <c r="U26" s="346"/>
      <c r="V26" s="123" t="str">
        <f t="shared" si="27"/>
        <v/>
      </c>
      <c r="W26" s="346"/>
      <c r="X26" s="123" t="str">
        <f t="shared" si="28"/>
        <v/>
      </c>
      <c r="Y26" s="346"/>
      <c r="Z26" s="123" t="str">
        <f t="shared" si="29"/>
        <v/>
      </c>
      <c r="AA26" s="124"/>
      <c r="AB26" s="123" t="str">
        <f t="shared" si="30"/>
        <v/>
      </c>
      <c r="AC26" s="124"/>
      <c r="AD26" s="123" t="str">
        <f t="shared" si="3"/>
        <v/>
      </c>
      <c r="AE26" s="124"/>
      <c r="AF26" s="123" t="str">
        <f t="shared" si="31"/>
        <v/>
      </c>
      <c r="AG26" s="132"/>
      <c r="AH26" s="126" t="str">
        <f t="shared" si="32"/>
        <v/>
      </c>
      <c r="AI26" s="127"/>
      <c r="AJ26" s="236" t="str">
        <f t="shared" si="4"/>
        <v/>
      </c>
      <c r="AK26" s="123" t="str">
        <f t="shared" si="5"/>
        <v/>
      </c>
      <c r="AL26" s="123" t="str">
        <f t="shared" si="6"/>
        <v/>
      </c>
      <c r="AM26" s="123" t="str">
        <f t="shared" si="7"/>
        <v/>
      </c>
      <c r="AN26" s="123" t="str">
        <f t="shared" si="8"/>
        <v/>
      </c>
      <c r="AO26" s="123" t="str">
        <f t="shared" si="33"/>
        <v/>
      </c>
      <c r="AP26" s="123" t="str">
        <f t="shared" si="34"/>
        <v/>
      </c>
      <c r="AQ26" s="123" t="str">
        <f t="shared" si="35"/>
        <v/>
      </c>
      <c r="AR26" s="123" t="str">
        <f t="shared" si="36"/>
        <v/>
      </c>
      <c r="AS26" s="123" t="str">
        <f t="shared" si="37"/>
        <v/>
      </c>
      <c r="AT26" s="349" t="str">
        <f t="shared" si="38"/>
        <v/>
      </c>
      <c r="AU26" s="126" t="str">
        <f t="shared" si="39"/>
        <v/>
      </c>
      <c r="AV26" s="128" t="str">
        <f t="shared" si="9"/>
        <v/>
      </c>
      <c r="AW26" s="240" t="str">
        <f t="shared" si="10"/>
        <v/>
      </c>
      <c r="AX26" s="133" t="str">
        <f t="shared" si="11"/>
        <v/>
      </c>
      <c r="AY26" s="133">
        <f t="shared" si="12"/>
        <v>96</v>
      </c>
      <c r="AZ26" s="133" t="str">
        <f t="shared" si="13"/>
        <v/>
      </c>
      <c r="BA26" s="133" t="str">
        <f t="shared" si="14"/>
        <v/>
      </c>
      <c r="BB26" s="133" t="str">
        <f t="shared" si="15"/>
        <v/>
      </c>
      <c r="BC26" s="133" t="str">
        <f t="shared" si="16"/>
        <v/>
      </c>
      <c r="BD26" s="133" t="str">
        <f t="shared" si="17"/>
        <v/>
      </c>
      <c r="BE26" s="133" t="str">
        <f t="shared" si="18"/>
        <v/>
      </c>
      <c r="BF26" s="133" t="str">
        <f t="shared" si="19"/>
        <v/>
      </c>
      <c r="BG26" s="353" t="str">
        <f t="shared" si="20"/>
        <v/>
      </c>
      <c r="BH26" s="354" t="str">
        <f t="shared" si="40"/>
        <v/>
      </c>
    </row>
    <row r="27" spans="1:70" x14ac:dyDescent="0.3">
      <c r="A27" s="119"/>
      <c r="B27" s="402" t="s">
        <v>173</v>
      </c>
      <c r="C27" s="232">
        <f t="shared" si="0"/>
        <v>35</v>
      </c>
      <c r="D27" s="120">
        <v>121.02</v>
      </c>
      <c r="E27" s="121">
        <f t="shared" si="21"/>
        <v>4235.7</v>
      </c>
      <c r="F27" s="122" t="s">
        <v>40</v>
      </c>
      <c r="G27" s="130"/>
      <c r="H27" s="95" t="str">
        <f t="shared" si="1"/>
        <v/>
      </c>
      <c r="I27" s="131"/>
      <c r="J27" s="123" t="str">
        <f t="shared" si="22"/>
        <v/>
      </c>
      <c r="K27" s="124">
        <v>3</v>
      </c>
      <c r="L27" s="123">
        <f t="shared" si="23"/>
        <v>363.06</v>
      </c>
      <c r="M27" s="346"/>
      <c r="N27" s="123" t="str">
        <f t="shared" si="24"/>
        <v/>
      </c>
      <c r="O27" s="346">
        <v>11</v>
      </c>
      <c r="P27" s="123">
        <f t="shared" si="2"/>
        <v>1331.22</v>
      </c>
      <c r="Q27" s="351">
        <v>4</v>
      </c>
      <c r="R27" s="123">
        <f t="shared" si="25"/>
        <v>484.08</v>
      </c>
      <c r="S27" s="352">
        <v>5</v>
      </c>
      <c r="T27" s="123">
        <f t="shared" si="26"/>
        <v>605.1</v>
      </c>
      <c r="U27" s="346">
        <v>1</v>
      </c>
      <c r="V27" s="123">
        <f t="shared" si="27"/>
        <v>121.02</v>
      </c>
      <c r="W27" s="346">
        <v>2</v>
      </c>
      <c r="X27" s="123">
        <f t="shared" si="28"/>
        <v>242.04</v>
      </c>
      <c r="Y27" s="346">
        <v>2</v>
      </c>
      <c r="Z27" s="123">
        <f t="shared" si="29"/>
        <v>242.04</v>
      </c>
      <c r="AA27" s="124">
        <v>2</v>
      </c>
      <c r="AB27" s="123">
        <f t="shared" si="30"/>
        <v>242.04</v>
      </c>
      <c r="AC27" s="124">
        <v>5</v>
      </c>
      <c r="AD27" s="123">
        <f t="shared" si="3"/>
        <v>605.1</v>
      </c>
      <c r="AE27" s="124"/>
      <c r="AF27" s="123" t="str">
        <f t="shared" si="31"/>
        <v/>
      </c>
      <c r="AG27" s="243"/>
      <c r="AH27" s="126" t="str">
        <f t="shared" si="32"/>
        <v/>
      </c>
      <c r="AI27" s="127"/>
      <c r="AJ27" s="236" t="str">
        <f t="shared" si="4"/>
        <v/>
      </c>
      <c r="AK27" s="123" t="str">
        <f t="shared" si="5"/>
        <v/>
      </c>
      <c r="AL27" s="123" t="str">
        <f t="shared" si="6"/>
        <v/>
      </c>
      <c r="AM27" s="123" t="str">
        <f t="shared" si="7"/>
        <v/>
      </c>
      <c r="AN27" s="123" t="str">
        <f t="shared" si="8"/>
        <v/>
      </c>
      <c r="AO27" s="123" t="str">
        <f t="shared" si="33"/>
        <v/>
      </c>
      <c r="AP27" s="123" t="str">
        <f t="shared" si="34"/>
        <v/>
      </c>
      <c r="AQ27" s="123" t="str">
        <f t="shared" si="35"/>
        <v/>
      </c>
      <c r="AR27" s="123" t="str">
        <f t="shared" si="36"/>
        <v/>
      </c>
      <c r="AS27" s="123" t="str">
        <f t="shared" si="37"/>
        <v/>
      </c>
      <c r="AT27" s="349" t="str">
        <f t="shared" si="38"/>
        <v/>
      </c>
      <c r="AU27" s="126" t="str">
        <f t="shared" si="39"/>
        <v/>
      </c>
      <c r="AV27" s="128" t="str">
        <f t="shared" si="9"/>
        <v/>
      </c>
      <c r="AW27" s="240" t="str">
        <f t="shared" si="10"/>
        <v/>
      </c>
      <c r="AX27" s="133">
        <f t="shared" si="11"/>
        <v>363.06</v>
      </c>
      <c r="AY27" s="133" t="str">
        <f t="shared" si="12"/>
        <v/>
      </c>
      <c r="AZ27" s="133">
        <f t="shared" si="13"/>
        <v>1331.22</v>
      </c>
      <c r="BA27" s="133">
        <f t="shared" si="14"/>
        <v>484.08</v>
      </c>
      <c r="BB27" s="133">
        <f t="shared" si="15"/>
        <v>605.1</v>
      </c>
      <c r="BC27" s="133">
        <f t="shared" si="16"/>
        <v>121.02</v>
      </c>
      <c r="BD27" s="133">
        <f t="shared" si="17"/>
        <v>242.04</v>
      </c>
      <c r="BE27" s="133">
        <f t="shared" si="18"/>
        <v>242.04</v>
      </c>
      <c r="BF27" s="133">
        <f t="shared" si="19"/>
        <v>242.04</v>
      </c>
      <c r="BG27" s="353">
        <f t="shared" si="20"/>
        <v>605.1</v>
      </c>
      <c r="BH27" s="354" t="str">
        <f t="shared" si="40"/>
        <v/>
      </c>
      <c r="BL27" s="136"/>
      <c r="BM27" s="136"/>
      <c r="BN27" s="136"/>
      <c r="BO27" s="136"/>
      <c r="BP27" s="136"/>
      <c r="BQ27" s="137"/>
    </row>
    <row r="28" spans="1:70" x14ac:dyDescent="0.3">
      <c r="A28" s="119"/>
      <c r="B28" s="398" t="s">
        <v>174</v>
      </c>
      <c r="C28" s="232">
        <f t="shared" si="0"/>
        <v>2</v>
      </c>
      <c r="D28" s="120">
        <v>102.95</v>
      </c>
      <c r="E28" s="121">
        <f t="shared" si="21"/>
        <v>205.9</v>
      </c>
      <c r="F28" s="122" t="s">
        <v>40</v>
      </c>
      <c r="G28" s="130"/>
      <c r="H28" s="95" t="str">
        <f t="shared" si="1"/>
        <v/>
      </c>
      <c r="I28" s="131"/>
      <c r="J28" s="123" t="str">
        <f t="shared" si="22"/>
        <v/>
      </c>
      <c r="K28" s="124"/>
      <c r="L28" s="123" t="str">
        <f t="shared" si="23"/>
        <v/>
      </c>
      <c r="M28" s="346"/>
      <c r="N28" s="123" t="str">
        <f t="shared" si="24"/>
        <v/>
      </c>
      <c r="O28" s="346">
        <v>2</v>
      </c>
      <c r="P28" s="123">
        <f t="shared" si="2"/>
        <v>205.9</v>
      </c>
      <c r="Q28" s="351"/>
      <c r="R28" s="123" t="str">
        <f t="shared" si="25"/>
        <v/>
      </c>
      <c r="S28" s="352"/>
      <c r="T28" s="123" t="str">
        <f t="shared" si="26"/>
        <v/>
      </c>
      <c r="U28" s="346"/>
      <c r="V28" s="123" t="str">
        <f t="shared" si="27"/>
        <v/>
      </c>
      <c r="W28" s="346"/>
      <c r="X28" s="123" t="str">
        <f t="shared" si="28"/>
        <v/>
      </c>
      <c r="Y28" s="346"/>
      <c r="Z28" s="123" t="str">
        <f t="shared" si="29"/>
        <v/>
      </c>
      <c r="AA28" s="124"/>
      <c r="AB28" s="123" t="str">
        <f t="shared" si="30"/>
        <v/>
      </c>
      <c r="AC28" s="124"/>
      <c r="AD28" s="123" t="str">
        <f t="shared" si="3"/>
        <v/>
      </c>
      <c r="AE28" s="124"/>
      <c r="AF28" s="123" t="str">
        <f t="shared" si="31"/>
        <v/>
      </c>
      <c r="AG28" s="132"/>
      <c r="AH28" s="126" t="str">
        <f t="shared" si="32"/>
        <v/>
      </c>
      <c r="AI28" s="127"/>
      <c r="AJ28" s="236" t="str">
        <f t="shared" si="4"/>
        <v/>
      </c>
      <c r="AK28" s="123" t="str">
        <f t="shared" si="5"/>
        <v/>
      </c>
      <c r="AL28" s="123" t="str">
        <f t="shared" si="6"/>
        <v/>
      </c>
      <c r="AM28" s="123" t="str">
        <f t="shared" si="7"/>
        <v/>
      </c>
      <c r="AN28" s="123" t="str">
        <f t="shared" si="8"/>
        <v/>
      </c>
      <c r="AO28" s="123" t="str">
        <f t="shared" si="33"/>
        <v/>
      </c>
      <c r="AP28" s="123" t="str">
        <f t="shared" si="34"/>
        <v/>
      </c>
      <c r="AQ28" s="123" t="str">
        <f t="shared" si="35"/>
        <v/>
      </c>
      <c r="AR28" s="123" t="str">
        <f t="shared" si="36"/>
        <v/>
      </c>
      <c r="AS28" s="123" t="str">
        <f t="shared" si="37"/>
        <v/>
      </c>
      <c r="AT28" s="349" t="str">
        <f t="shared" si="38"/>
        <v/>
      </c>
      <c r="AU28" s="126" t="str">
        <f t="shared" si="39"/>
        <v/>
      </c>
      <c r="AV28" s="128" t="str">
        <f t="shared" si="9"/>
        <v/>
      </c>
      <c r="AW28" s="240" t="str">
        <f t="shared" si="10"/>
        <v/>
      </c>
      <c r="AX28" s="133" t="str">
        <f t="shared" si="11"/>
        <v/>
      </c>
      <c r="AY28" s="133" t="str">
        <f t="shared" si="12"/>
        <v/>
      </c>
      <c r="AZ28" s="133">
        <f t="shared" si="13"/>
        <v>205.9</v>
      </c>
      <c r="BA28" s="133" t="str">
        <f t="shared" si="14"/>
        <v/>
      </c>
      <c r="BB28" s="133" t="str">
        <f t="shared" si="15"/>
        <v/>
      </c>
      <c r="BC28" s="133" t="str">
        <f t="shared" si="16"/>
        <v/>
      </c>
      <c r="BD28" s="133" t="str">
        <f t="shared" si="17"/>
        <v/>
      </c>
      <c r="BE28" s="133" t="str">
        <f t="shared" si="18"/>
        <v/>
      </c>
      <c r="BF28" s="133" t="str">
        <f t="shared" si="19"/>
        <v/>
      </c>
      <c r="BG28" s="353" t="str">
        <f t="shared" si="20"/>
        <v/>
      </c>
      <c r="BH28" s="354" t="str">
        <f t="shared" si="40"/>
        <v/>
      </c>
      <c r="BL28" s="136"/>
      <c r="BM28" s="136"/>
      <c r="BN28" s="136"/>
      <c r="BO28" s="136"/>
      <c r="BP28" s="136"/>
      <c r="BQ28" s="137"/>
    </row>
    <row r="29" spans="1:70" x14ac:dyDescent="0.3">
      <c r="A29" s="119"/>
      <c r="B29" s="398" t="s">
        <v>175</v>
      </c>
      <c r="C29" s="232">
        <f t="shared" si="0"/>
        <v>16</v>
      </c>
      <c r="D29" s="120">
        <v>129.44999999999999</v>
      </c>
      <c r="E29" s="121">
        <f t="shared" si="21"/>
        <v>2071.1999999999998</v>
      </c>
      <c r="F29" s="122" t="s">
        <v>40</v>
      </c>
      <c r="G29" s="130"/>
      <c r="H29" s="95" t="str">
        <f t="shared" si="1"/>
        <v/>
      </c>
      <c r="I29" s="131">
        <v>2</v>
      </c>
      <c r="J29" s="123">
        <f t="shared" si="22"/>
        <v>258.89999999999998</v>
      </c>
      <c r="K29" s="235">
        <v>1</v>
      </c>
      <c r="L29" s="123">
        <f t="shared" si="23"/>
        <v>129.44999999999999</v>
      </c>
      <c r="M29" s="346">
        <v>12</v>
      </c>
      <c r="N29" s="123">
        <f t="shared" si="24"/>
        <v>1553.3999999999999</v>
      </c>
      <c r="O29" s="346"/>
      <c r="P29" s="123" t="str">
        <f t="shared" si="2"/>
        <v/>
      </c>
      <c r="Q29" s="351"/>
      <c r="R29" s="123" t="str">
        <f t="shared" si="25"/>
        <v/>
      </c>
      <c r="S29" s="352"/>
      <c r="T29" s="123" t="str">
        <f t="shared" si="26"/>
        <v/>
      </c>
      <c r="U29" s="346">
        <v>1</v>
      </c>
      <c r="V29" s="123">
        <f t="shared" si="27"/>
        <v>129.44999999999999</v>
      </c>
      <c r="W29" s="346"/>
      <c r="X29" s="123" t="str">
        <f t="shared" si="28"/>
        <v/>
      </c>
      <c r="Y29" s="346"/>
      <c r="Z29" s="123" t="str">
        <f t="shared" si="29"/>
        <v/>
      </c>
      <c r="AA29" s="124"/>
      <c r="AB29" s="123" t="str">
        <f t="shared" si="30"/>
        <v/>
      </c>
      <c r="AC29" s="124"/>
      <c r="AD29" s="123" t="str">
        <f t="shared" si="3"/>
        <v/>
      </c>
      <c r="AE29" s="124"/>
      <c r="AF29" s="123" t="str">
        <f t="shared" si="31"/>
        <v/>
      </c>
      <c r="AG29" s="132"/>
      <c r="AH29" s="126" t="str">
        <f t="shared" si="32"/>
        <v/>
      </c>
      <c r="AI29" s="127"/>
      <c r="AJ29" s="236" t="str">
        <f t="shared" si="4"/>
        <v/>
      </c>
      <c r="AK29" s="123" t="str">
        <f t="shared" si="5"/>
        <v/>
      </c>
      <c r="AL29" s="123" t="str">
        <f t="shared" si="6"/>
        <v/>
      </c>
      <c r="AM29" s="123" t="str">
        <f t="shared" si="7"/>
        <v/>
      </c>
      <c r="AN29" s="123" t="str">
        <f t="shared" si="8"/>
        <v/>
      </c>
      <c r="AO29" s="123" t="str">
        <f t="shared" si="33"/>
        <v/>
      </c>
      <c r="AP29" s="123" t="str">
        <f t="shared" si="34"/>
        <v/>
      </c>
      <c r="AQ29" s="123" t="str">
        <f t="shared" si="35"/>
        <v/>
      </c>
      <c r="AR29" s="123" t="str">
        <f t="shared" si="36"/>
        <v/>
      </c>
      <c r="AS29" s="123" t="str">
        <f t="shared" si="37"/>
        <v/>
      </c>
      <c r="AT29" s="349" t="str">
        <f t="shared" si="38"/>
        <v/>
      </c>
      <c r="AU29" s="126" t="str">
        <f t="shared" si="39"/>
        <v/>
      </c>
      <c r="AV29" s="128" t="str">
        <f t="shared" si="9"/>
        <v/>
      </c>
      <c r="AW29" s="240">
        <f t="shared" si="10"/>
        <v>258.89999999999998</v>
      </c>
      <c r="AX29" s="133">
        <f t="shared" si="11"/>
        <v>129.44999999999999</v>
      </c>
      <c r="AY29" s="133">
        <f t="shared" si="12"/>
        <v>1553.3999999999999</v>
      </c>
      <c r="AZ29" s="133" t="str">
        <f t="shared" si="13"/>
        <v/>
      </c>
      <c r="BA29" s="133" t="str">
        <f t="shared" si="14"/>
        <v/>
      </c>
      <c r="BB29" s="133" t="str">
        <f t="shared" si="15"/>
        <v/>
      </c>
      <c r="BC29" s="133">
        <f t="shared" si="16"/>
        <v>129.44999999999999</v>
      </c>
      <c r="BD29" s="133" t="str">
        <f t="shared" si="17"/>
        <v/>
      </c>
      <c r="BE29" s="133" t="str">
        <f t="shared" si="18"/>
        <v/>
      </c>
      <c r="BF29" s="133" t="str">
        <f t="shared" si="19"/>
        <v/>
      </c>
      <c r="BG29" s="353" t="str">
        <f t="shared" si="20"/>
        <v/>
      </c>
      <c r="BH29" s="354" t="str">
        <f t="shared" si="40"/>
        <v/>
      </c>
      <c r="BL29" s="136"/>
      <c r="BM29" s="136"/>
      <c r="BN29" s="136"/>
      <c r="BO29" s="136"/>
      <c r="BP29" s="136"/>
      <c r="BQ29" s="137"/>
      <c r="BR29" s="138"/>
    </row>
    <row r="30" spans="1:70" x14ac:dyDescent="0.3">
      <c r="A30" s="119"/>
      <c r="B30" s="398" t="s">
        <v>176</v>
      </c>
      <c r="C30" s="232">
        <f t="shared" si="0"/>
        <v>26</v>
      </c>
      <c r="D30" s="120">
        <v>136.65</v>
      </c>
      <c r="E30" s="121">
        <f t="shared" si="21"/>
        <v>3552.9</v>
      </c>
      <c r="F30" s="122" t="s">
        <v>40</v>
      </c>
      <c r="G30" s="130"/>
      <c r="H30" s="95" t="str">
        <f t="shared" si="1"/>
        <v/>
      </c>
      <c r="I30" s="131">
        <v>2</v>
      </c>
      <c r="J30" s="123">
        <f t="shared" si="22"/>
        <v>273.3</v>
      </c>
      <c r="K30" s="235"/>
      <c r="L30" s="123" t="str">
        <f t="shared" si="23"/>
        <v/>
      </c>
      <c r="M30" s="346">
        <v>24</v>
      </c>
      <c r="N30" s="123">
        <f t="shared" si="24"/>
        <v>3279.6000000000004</v>
      </c>
      <c r="O30" s="346"/>
      <c r="P30" s="123" t="str">
        <f t="shared" si="2"/>
        <v/>
      </c>
      <c r="Q30" s="351"/>
      <c r="R30" s="123" t="str">
        <f t="shared" si="25"/>
        <v/>
      </c>
      <c r="S30" s="352"/>
      <c r="T30" s="123" t="str">
        <f t="shared" si="26"/>
        <v/>
      </c>
      <c r="U30" s="346"/>
      <c r="V30" s="123" t="str">
        <f t="shared" si="27"/>
        <v/>
      </c>
      <c r="W30" s="346"/>
      <c r="X30" s="123" t="str">
        <f t="shared" si="28"/>
        <v/>
      </c>
      <c r="Y30" s="346"/>
      <c r="Z30" s="123" t="str">
        <f t="shared" si="29"/>
        <v/>
      </c>
      <c r="AA30" s="124"/>
      <c r="AB30" s="123" t="str">
        <f t="shared" si="30"/>
        <v/>
      </c>
      <c r="AC30" s="124"/>
      <c r="AD30" s="123" t="str">
        <f t="shared" si="3"/>
        <v/>
      </c>
      <c r="AE30" s="124"/>
      <c r="AF30" s="123" t="str">
        <f t="shared" si="31"/>
        <v/>
      </c>
      <c r="AG30" s="132"/>
      <c r="AH30" s="126" t="str">
        <f t="shared" si="32"/>
        <v/>
      </c>
      <c r="AI30" s="127"/>
      <c r="AJ30" s="236" t="str">
        <f t="shared" si="4"/>
        <v/>
      </c>
      <c r="AK30" s="123" t="str">
        <f t="shared" si="5"/>
        <v/>
      </c>
      <c r="AL30" s="123" t="str">
        <f t="shared" si="6"/>
        <v/>
      </c>
      <c r="AM30" s="123" t="str">
        <f t="shared" si="7"/>
        <v/>
      </c>
      <c r="AN30" s="123" t="str">
        <f t="shared" si="8"/>
        <v/>
      </c>
      <c r="AO30" s="123" t="str">
        <f t="shared" si="33"/>
        <v/>
      </c>
      <c r="AP30" s="123" t="str">
        <f t="shared" si="34"/>
        <v/>
      </c>
      <c r="AQ30" s="123" t="str">
        <f t="shared" si="35"/>
        <v/>
      </c>
      <c r="AR30" s="123" t="str">
        <f t="shared" si="36"/>
        <v/>
      </c>
      <c r="AS30" s="123" t="str">
        <f t="shared" si="37"/>
        <v/>
      </c>
      <c r="AT30" s="349" t="str">
        <f t="shared" si="38"/>
        <v/>
      </c>
      <c r="AU30" s="126" t="str">
        <f t="shared" si="39"/>
        <v/>
      </c>
      <c r="AV30" s="128" t="str">
        <f t="shared" si="9"/>
        <v/>
      </c>
      <c r="AW30" s="240">
        <f t="shared" si="10"/>
        <v>273.3</v>
      </c>
      <c r="AX30" s="133" t="str">
        <f t="shared" si="11"/>
        <v/>
      </c>
      <c r="AY30" s="133">
        <f t="shared" si="12"/>
        <v>3279.6000000000004</v>
      </c>
      <c r="AZ30" s="133" t="str">
        <f t="shared" si="13"/>
        <v/>
      </c>
      <c r="BA30" s="133" t="str">
        <f t="shared" si="14"/>
        <v/>
      </c>
      <c r="BB30" s="133" t="str">
        <f t="shared" si="15"/>
        <v/>
      </c>
      <c r="BC30" s="133" t="str">
        <f t="shared" si="16"/>
        <v/>
      </c>
      <c r="BD30" s="133" t="str">
        <f t="shared" si="17"/>
        <v/>
      </c>
      <c r="BE30" s="133" t="str">
        <f t="shared" si="18"/>
        <v/>
      </c>
      <c r="BF30" s="133" t="str">
        <f t="shared" si="19"/>
        <v/>
      </c>
      <c r="BG30" s="353" t="str">
        <f t="shared" si="20"/>
        <v/>
      </c>
      <c r="BH30" s="354" t="str">
        <f t="shared" si="40"/>
        <v/>
      </c>
      <c r="BK30" s="139"/>
      <c r="BL30" s="140"/>
      <c r="BM30" s="140"/>
      <c r="BN30" s="140"/>
      <c r="BO30" s="140"/>
      <c r="BP30" s="140"/>
      <c r="BQ30" s="141"/>
      <c r="BR30" s="138"/>
    </row>
    <row r="31" spans="1:70" x14ac:dyDescent="0.3">
      <c r="A31" s="119"/>
      <c r="B31" s="400" t="s">
        <v>290</v>
      </c>
      <c r="C31" s="232">
        <f t="shared" si="0"/>
        <v>2</v>
      </c>
      <c r="D31" s="120">
        <v>66.099999999999994</v>
      </c>
      <c r="E31" s="121">
        <f t="shared" si="21"/>
        <v>132.19999999999999</v>
      </c>
      <c r="F31" s="122" t="s">
        <v>40</v>
      </c>
      <c r="G31" s="130"/>
      <c r="H31" s="95" t="str">
        <f t="shared" si="1"/>
        <v/>
      </c>
      <c r="I31" s="131"/>
      <c r="J31" s="123" t="str">
        <f t="shared" si="22"/>
        <v/>
      </c>
      <c r="K31" s="235"/>
      <c r="L31" s="123" t="str">
        <f t="shared" si="23"/>
        <v/>
      </c>
      <c r="M31" s="346"/>
      <c r="N31" s="123" t="str">
        <f t="shared" si="24"/>
        <v/>
      </c>
      <c r="O31" s="346"/>
      <c r="P31" s="123" t="str">
        <f t="shared" si="2"/>
        <v/>
      </c>
      <c r="Q31" s="351"/>
      <c r="R31" s="123" t="str">
        <f t="shared" si="25"/>
        <v/>
      </c>
      <c r="S31" s="352"/>
      <c r="T31" s="123" t="str">
        <f t="shared" si="26"/>
        <v/>
      </c>
      <c r="U31" s="346"/>
      <c r="V31" s="123" t="str">
        <f t="shared" si="27"/>
        <v/>
      </c>
      <c r="W31" s="346"/>
      <c r="X31" s="123" t="str">
        <f t="shared" si="28"/>
        <v/>
      </c>
      <c r="Y31" s="346"/>
      <c r="Z31" s="123" t="str">
        <f t="shared" si="29"/>
        <v/>
      </c>
      <c r="AA31" s="124"/>
      <c r="AB31" s="123" t="str">
        <f t="shared" si="30"/>
        <v/>
      </c>
      <c r="AC31" s="124"/>
      <c r="AD31" s="123" t="str">
        <f t="shared" si="3"/>
        <v/>
      </c>
      <c r="AE31" s="124"/>
      <c r="AF31" s="123" t="str">
        <f t="shared" si="31"/>
        <v/>
      </c>
      <c r="AG31" s="132">
        <v>2</v>
      </c>
      <c r="AH31" s="126">
        <f t="shared" si="32"/>
        <v>132.19999999999999</v>
      </c>
      <c r="AI31" s="127"/>
      <c r="AJ31" s="236">
        <f t="shared" si="4"/>
        <v>6.027630448477173</v>
      </c>
      <c r="AK31" s="123">
        <f t="shared" si="5"/>
        <v>23.316586043929266</v>
      </c>
      <c r="AL31" s="123">
        <f t="shared" si="6"/>
        <v>39.391430151027798</v>
      </c>
      <c r="AM31" s="123">
        <f t="shared" si="7"/>
        <v>28.823329917321008</v>
      </c>
      <c r="AN31" s="123">
        <f t="shared" si="8"/>
        <v>12.782669670683818</v>
      </c>
      <c r="AO31" s="123">
        <f t="shared" si="33"/>
        <v>5.014978562821649</v>
      </c>
      <c r="AP31" s="123">
        <f t="shared" si="34"/>
        <v>1.3251989513477376</v>
      </c>
      <c r="AQ31" s="123">
        <f t="shared" si="35"/>
        <v>0.9489982827751513</v>
      </c>
      <c r="AR31" s="123">
        <f t="shared" si="36"/>
        <v>1.5281076179941613</v>
      </c>
      <c r="AS31" s="123">
        <f t="shared" si="37"/>
        <v>1.8938085864030205</v>
      </c>
      <c r="AT31" s="349">
        <f t="shared" si="38"/>
        <v>11.147261767219204</v>
      </c>
      <c r="AU31" s="126" t="str">
        <f t="shared" si="39"/>
        <v/>
      </c>
      <c r="AV31" s="128" t="str">
        <f t="shared" si="9"/>
        <v/>
      </c>
      <c r="AW31" s="240">
        <f t="shared" si="10"/>
        <v>6.027630448477173</v>
      </c>
      <c r="AX31" s="133">
        <f t="shared" si="11"/>
        <v>23.316586043929266</v>
      </c>
      <c r="AY31" s="133">
        <f t="shared" si="12"/>
        <v>39.391430151027798</v>
      </c>
      <c r="AZ31" s="133">
        <f t="shared" si="13"/>
        <v>28.823329917321008</v>
      </c>
      <c r="BA31" s="133">
        <f t="shared" si="14"/>
        <v>12.782669670683818</v>
      </c>
      <c r="BB31" s="133">
        <f t="shared" si="15"/>
        <v>5.014978562821649</v>
      </c>
      <c r="BC31" s="133">
        <f t="shared" si="16"/>
        <v>1.3251989513477376</v>
      </c>
      <c r="BD31" s="133">
        <f t="shared" si="17"/>
        <v>0.9489982827751513</v>
      </c>
      <c r="BE31" s="133">
        <f t="shared" si="18"/>
        <v>1.5281076179941613</v>
      </c>
      <c r="BF31" s="133">
        <f t="shared" si="19"/>
        <v>1.8938085864030205</v>
      </c>
      <c r="BG31" s="353">
        <f t="shared" si="20"/>
        <v>11.147261767219204</v>
      </c>
      <c r="BH31" s="354" t="str">
        <f t="shared" si="40"/>
        <v/>
      </c>
      <c r="BK31" s="139"/>
      <c r="BL31" s="140"/>
      <c r="BM31" s="140"/>
      <c r="BN31" s="140"/>
      <c r="BO31" s="140"/>
      <c r="BP31" s="140"/>
      <c r="BQ31" s="141"/>
      <c r="BR31" s="145"/>
    </row>
    <row r="32" spans="1:70" x14ac:dyDescent="0.3">
      <c r="A32" s="119"/>
      <c r="B32" s="400" t="s">
        <v>177</v>
      </c>
      <c r="C32" s="232">
        <f t="shared" si="0"/>
        <v>10</v>
      </c>
      <c r="D32" s="120">
        <v>133.53</v>
      </c>
      <c r="E32" s="121">
        <f t="shared" si="21"/>
        <v>1335.3</v>
      </c>
      <c r="F32" s="122" t="s">
        <v>40</v>
      </c>
      <c r="G32" s="130"/>
      <c r="H32" s="95" t="str">
        <f t="shared" si="1"/>
        <v/>
      </c>
      <c r="I32" s="131"/>
      <c r="J32" s="123" t="str">
        <f t="shared" si="22"/>
        <v/>
      </c>
      <c r="K32" s="124"/>
      <c r="L32" s="123" t="str">
        <f t="shared" si="23"/>
        <v/>
      </c>
      <c r="M32" s="346">
        <v>3</v>
      </c>
      <c r="N32" s="123">
        <f t="shared" si="24"/>
        <v>400.59000000000003</v>
      </c>
      <c r="O32" s="346">
        <v>6</v>
      </c>
      <c r="P32" s="123">
        <f t="shared" si="2"/>
        <v>801.18000000000006</v>
      </c>
      <c r="Q32" s="351"/>
      <c r="R32" s="123" t="str">
        <f t="shared" si="25"/>
        <v/>
      </c>
      <c r="S32" s="352"/>
      <c r="T32" s="123" t="str">
        <f t="shared" si="26"/>
        <v/>
      </c>
      <c r="U32" s="346"/>
      <c r="V32" s="123" t="str">
        <f t="shared" si="27"/>
        <v/>
      </c>
      <c r="W32" s="346"/>
      <c r="X32" s="123" t="str">
        <f t="shared" si="28"/>
        <v/>
      </c>
      <c r="Y32" s="346"/>
      <c r="Z32" s="123" t="str">
        <f t="shared" si="29"/>
        <v/>
      </c>
      <c r="AA32" s="235">
        <v>1</v>
      </c>
      <c r="AB32" s="123">
        <f t="shared" si="30"/>
        <v>133.53</v>
      </c>
      <c r="AC32" s="124"/>
      <c r="AD32" s="123" t="str">
        <f t="shared" si="3"/>
        <v/>
      </c>
      <c r="AE32" s="124"/>
      <c r="AF32" s="123" t="str">
        <f t="shared" si="31"/>
        <v/>
      </c>
      <c r="AG32" s="132"/>
      <c r="AH32" s="126" t="str">
        <f t="shared" si="32"/>
        <v/>
      </c>
      <c r="AI32" s="127"/>
      <c r="AJ32" s="236" t="str">
        <f t="shared" si="4"/>
        <v/>
      </c>
      <c r="AK32" s="123" t="str">
        <f t="shared" si="5"/>
        <v/>
      </c>
      <c r="AL32" s="123" t="str">
        <f t="shared" si="6"/>
        <v/>
      </c>
      <c r="AM32" s="123" t="str">
        <f t="shared" si="7"/>
        <v/>
      </c>
      <c r="AN32" s="123" t="str">
        <f t="shared" si="8"/>
        <v/>
      </c>
      <c r="AO32" s="123" t="str">
        <f t="shared" si="33"/>
        <v/>
      </c>
      <c r="AP32" s="123" t="str">
        <f t="shared" si="34"/>
        <v/>
      </c>
      <c r="AQ32" s="123" t="str">
        <f t="shared" si="35"/>
        <v/>
      </c>
      <c r="AR32" s="123" t="str">
        <f t="shared" si="36"/>
        <v/>
      </c>
      <c r="AS32" s="123" t="str">
        <f t="shared" si="37"/>
        <v/>
      </c>
      <c r="AT32" s="349" t="str">
        <f t="shared" si="38"/>
        <v/>
      </c>
      <c r="AU32" s="126" t="str">
        <f t="shared" si="39"/>
        <v/>
      </c>
      <c r="AV32" s="128" t="str">
        <f t="shared" si="9"/>
        <v/>
      </c>
      <c r="AW32" s="240" t="str">
        <f t="shared" si="10"/>
        <v/>
      </c>
      <c r="AX32" s="133" t="str">
        <f t="shared" si="11"/>
        <v/>
      </c>
      <c r="AY32" s="133">
        <f t="shared" si="12"/>
        <v>400.59000000000003</v>
      </c>
      <c r="AZ32" s="133">
        <f t="shared" si="13"/>
        <v>801.18000000000006</v>
      </c>
      <c r="BA32" s="133" t="str">
        <f t="shared" si="14"/>
        <v/>
      </c>
      <c r="BB32" s="133" t="str">
        <f t="shared" si="15"/>
        <v/>
      </c>
      <c r="BC32" s="133" t="str">
        <f t="shared" si="16"/>
        <v/>
      </c>
      <c r="BD32" s="133" t="str">
        <f t="shared" si="17"/>
        <v/>
      </c>
      <c r="BE32" s="133" t="str">
        <f t="shared" si="18"/>
        <v/>
      </c>
      <c r="BF32" s="133">
        <f t="shared" si="19"/>
        <v>133.53</v>
      </c>
      <c r="BG32" s="353" t="str">
        <f t="shared" si="20"/>
        <v/>
      </c>
      <c r="BH32" s="354" t="str">
        <f t="shared" si="40"/>
        <v/>
      </c>
      <c r="BK32" s="139"/>
      <c r="BL32" s="140"/>
      <c r="BM32" s="140"/>
      <c r="BN32" s="140"/>
      <c r="BO32" s="140"/>
      <c r="BP32" s="140"/>
      <c r="BQ32" s="141"/>
      <c r="BR32" s="138"/>
    </row>
    <row r="33" spans="1:70" x14ac:dyDescent="0.3">
      <c r="A33" s="119"/>
      <c r="B33" s="398" t="s">
        <v>178</v>
      </c>
      <c r="C33" s="232">
        <f t="shared" si="0"/>
        <v>12</v>
      </c>
      <c r="D33" s="120">
        <v>93.25</v>
      </c>
      <c r="E33" s="121">
        <f t="shared" si="21"/>
        <v>1119</v>
      </c>
      <c r="F33" s="122" t="s">
        <v>40</v>
      </c>
      <c r="G33" s="130"/>
      <c r="H33" s="95" t="str">
        <f t="shared" si="1"/>
        <v/>
      </c>
      <c r="I33" s="131"/>
      <c r="J33" s="123" t="str">
        <f t="shared" si="22"/>
        <v/>
      </c>
      <c r="K33" s="124">
        <v>6</v>
      </c>
      <c r="L33" s="123">
        <f t="shared" si="23"/>
        <v>559.5</v>
      </c>
      <c r="M33" s="346">
        <v>6</v>
      </c>
      <c r="N33" s="123">
        <f t="shared" si="24"/>
        <v>559.5</v>
      </c>
      <c r="O33" s="346"/>
      <c r="P33" s="123" t="str">
        <f t="shared" si="2"/>
        <v/>
      </c>
      <c r="Q33" s="351"/>
      <c r="R33" s="123" t="str">
        <f t="shared" si="25"/>
        <v/>
      </c>
      <c r="S33" s="352"/>
      <c r="T33" s="123" t="str">
        <f t="shared" si="26"/>
        <v/>
      </c>
      <c r="U33" s="346"/>
      <c r="V33" s="123" t="str">
        <f t="shared" si="27"/>
        <v/>
      </c>
      <c r="W33" s="346"/>
      <c r="X33" s="123" t="str">
        <f t="shared" si="28"/>
        <v/>
      </c>
      <c r="Y33" s="346"/>
      <c r="Z33" s="123" t="str">
        <f t="shared" si="29"/>
        <v/>
      </c>
      <c r="AA33" s="124"/>
      <c r="AB33" s="123" t="str">
        <f t="shared" si="30"/>
        <v/>
      </c>
      <c r="AC33" s="124"/>
      <c r="AD33" s="123" t="str">
        <f t="shared" si="3"/>
        <v/>
      </c>
      <c r="AE33" s="124"/>
      <c r="AF33" s="123" t="str">
        <f t="shared" si="31"/>
        <v/>
      </c>
      <c r="AG33" s="132"/>
      <c r="AH33" s="126" t="str">
        <f t="shared" si="32"/>
        <v/>
      </c>
      <c r="AI33" s="127"/>
      <c r="AJ33" s="236" t="str">
        <f t="shared" si="4"/>
        <v/>
      </c>
      <c r="AK33" s="123" t="str">
        <f t="shared" si="5"/>
        <v/>
      </c>
      <c r="AL33" s="123" t="str">
        <f t="shared" si="6"/>
        <v/>
      </c>
      <c r="AM33" s="123" t="str">
        <f t="shared" si="7"/>
        <v/>
      </c>
      <c r="AN33" s="123" t="str">
        <f t="shared" si="8"/>
        <v/>
      </c>
      <c r="AO33" s="123" t="str">
        <f t="shared" si="33"/>
        <v/>
      </c>
      <c r="AP33" s="123" t="str">
        <f t="shared" si="34"/>
        <v/>
      </c>
      <c r="AQ33" s="123" t="str">
        <f t="shared" si="35"/>
        <v/>
      </c>
      <c r="AR33" s="123" t="str">
        <f t="shared" si="36"/>
        <v/>
      </c>
      <c r="AS33" s="123" t="str">
        <f t="shared" si="37"/>
        <v/>
      </c>
      <c r="AT33" s="349" t="str">
        <f t="shared" si="38"/>
        <v/>
      </c>
      <c r="AU33" s="126" t="str">
        <f t="shared" si="39"/>
        <v/>
      </c>
      <c r="AV33" s="128" t="str">
        <f t="shared" si="9"/>
        <v/>
      </c>
      <c r="AW33" s="240" t="str">
        <f t="shared" si="10"/>
        <v/>
      </c>
      <c r="AX33" s="133">
        <f t="shared" si="11"/>
        <v>559.5</v>
      </c>
      <c r="AY33" s="133">
        <f t="shared" si="12"/>
        <v>559.5</v>
      </c>
      <c r="AZ33" s="133" t="str">
        <f t="shared" si="13"/>
        <v/>
      </c>
      <c r="BA33" s="133" t="str">
        <f t="shared" si="14"/>
        <v/>
      </c>
      <c r="BB33" s="133" t="str">
        <f t="shared" si="15"/>
        <v/>
      </c>
      <c r="BC33" s="133" t="str">
        <f t="shared" si="16"/>
        <v/>
      </c>
      <c r="BD33" s="133" t="str">
        <f t="shared" si="17"/>
        <v/>
      </c>
      <c r="BE33" s="133" t="str">
        <f t="shared" si="18"/>
        <v/>
      </c>
      <c r="BF33" s="133" t="str">
        <f t="shared" si="19"/>
        <v/>
      </c>
      <c r="BG33" s="353" t="str">
        <f t="shared" si="20"/>
        <v/>
      </c>
      <c r="BH33" s="354" t="str">
        <f t="shared" si="40"/>
        <v/>
      </c>
      <c r="BK33" s="139"/>
      <c r="BL33" s="140"/>
      <c r="BM33" s="140"/>
      <c r="BN33" s="140"/>
      <c r="BO33" s="140"/>
      <c r="BP33" s="140"/>
      <c r="BQ33" s="141"/>
      <c r="BR33" s="138"/>
    </row>
    <row r="34" spans="1:70" x14ac:dyDescent="0.3">
      <c r="A34" s="119"/>
      <c r="B34" s="398" t="s">
        <v>291</v>
      </c>
      <c r="C34" s="232">
        <f t="shared" si="0"/>
        <v>1</v>
      </c>
      <c r="D34" s="120">
        <v>191.16</v>
      </c>
      <c r="E34" s="121">
        <f t="shared" si="21"/>
        <v>191.16</v>
      </c>
      <c r="F34" s="122" t="s">
        <v>40</v>
      </c>
      <c r="G34" s="130"/>
      <c r="H34" s="95" t="str">
        <f t="shared" si="1"/>
        <v/>
      </c>
      <c r="I34" s="131"/>
      <c r="J34" s="123" t="str">
        <f t="shared" si="22"/>
        <v/>
      </c>
      <c r="K34" s="124"/>
      <c r="L34" s="123" t="str">
        <f t="shared" si="23"/>
        <v/>
      </c>
      <c r="M34" s="346"/>
      <c r="N34" s="123" t="str">
        <f t="shared" si="24"/>
        <v/>
      </c>
      <c r="O34" s="346"/>
      <c r="P34" s="123" t="str">
        <f t="shared" si="2"/>
        <v/>
      </c>
      <c r="Q34" s="351"/>
      <c r="R34" s="123" t="str">
        <f t="shared" si="25"/>
        <v/>
      </c>
      <c r="S34" s="352"/>
      <c r="T34" s="123" t="str">
        <f t="shared" si="26"/>
        <v/>
      </c>
      <c r="U34" s="346"/>
      <c r="V34" s="123" t="str">
        <f t="shared" si="27"/>
        <v/>
      </c>
      <c r="W34" s="346"/>
      <c r="X34" s="123" t="str">
        <f t="shared" si="28"/>
        <v/>
      </c>
      <c r="Y34" s="346"/>
      <c r="Z34" s="123" t="str">
        <f t="shared" si="29"/>
        <v/>
      </c>
      <c r="AA34" s="124"/>
      <c r="AB34" s="123" t="str">
        <f t="shared" si="30"/>
        <v/>
      </c>
      <c r="AC34" s="124"/>
      <c r="AD34" s="123" t="str">
        <f t="shared" si="3"/>
        <v/>
      </c>
      <c r="AE34" s="124"/>
      <c r="AF34" s="123" t="str">
        <f t="shared" si="31"/>
        <v/>
      </c>
      <c r="AG34" s="132">
        <v>1</v>
      </c>
      <c r="AH34" s="126">
        <f t="shared" si="32"/>
        <v>191.16</v>
      </c>
      <c r="AI34" s="127"/>
      <c r="AJ34" s="236">
        <f t="shared" si="4"/>
        <v>8.7158989147571582</v>
      </c>
      <c r="AK34" s="123">
        <f t="shared" si="5"/>
        <v>33.715571771236903</v>
      </c>
      <c r="AL34" s="123">
        <f t="shared" si="6"/>
        <v>56.959650436236572</v>
      </c>
      <c r="AM34" s="123">
        <f t="shared" si="7"/>
        <v>41.678273426589136</v>
      </c>
      <c r="AN34" s="123">
        <f t="shared" si="8"/>
        <v>18.483624313524349</v>
      </c>
      <c r="AO34" s="123">
        <f t="shared" si="33"/>
        <v>7.2516134800982339</v>
      </c>
      <c r="AP34" s="123">
        <f t="shared" si="34"/>
        <v>1.9162256546114489</v>
      </c>
      <c r="AQ34" s="123">
        <f t="shared" si="35"/>
        <v>1.3722429026875789</v>
      </c>
      <c r="AR34" s="123">
        <f t="shared" si="36"/>
        <v>2.2096297447485922</v>
      </c>
      <c r="AS34" s="123">
        <f t="shared" si="37"/>
        <v>2.7384300255431273</v>
      </c>
      <c r="AT34" s="349">
        <f t="shared" si="38"/>
        <v>16.118839329966892</v>
      </c>
      <c r="AU34" s="126" t="str">
        <f t="shared" si="39"/>
        <v/>
      </c>
      <c r="AV34" s="128" t="str">
        <f t="shared" si="9"/>
        <v/>
      </c>
      <c r="AW34" s="240">
        <f t="shared" si="10"/>
        <v>8.7158989147571582</v>
      </c>
      <c r="AX34" s="133">
        <f t="shared" si="11"/>
        <v>33.715571771236903</v>
      </c>
      <c r="AY34" s="133">
        <f t="shared" si="12"/>
        <v>56.959650436236572</v>
      </c>
      <c r="AZ34" s="133">
        <f t="shared" si="13"/>
        <v>41.678273426589136</v>
      </c>
      <c r="BA34" s="133">
        <f t="shared" si="14"/>
        <v>18.483624313524349</v>
      </c>
      <c r="BB34" s="133">
        <f t="shared" si="15"/>
        <v>7.2516134800982339</v>
      </c>
      <c r="BC34" s="133">
        <f t="shared" si="16"/>
        <v>1.9162256546114489</v>
      </c>
      <c r="BD34" s="133">
        <f t="shared" si="17"/>
        <v>1.3722429026875789</v>
      </c>
      <c r="BE34" s="133">
        <f t="shared" si="18"/>
        <v>2.2096297447485922</v>
      </c>
      <c r="BF34" s="133">
        <f t="shared" si="19"/>
        <v>2.7384300255431273</v>
      </c>
      <c r="BG34" s="353">
        <f t="shared" si="20"/>
        <v>16.118839329966892</v>
      </c>
      <c r="BH34" s="354" t="str">
        <f t="shared" si="40"/>
        <v/>
      </c>
      <c r="BK34" s="139"/>
      <c r="BL34" s="140"/>
      <c r="BM34" s="140"/>
      <c r="BN34" s="140"/>
      <c r="BO34" s="140"/>
      <c r="BP34" s="140"/>
      <c r="BQ34" s="141"/>
    </row>
    <row r="35" spans="1:70" x14ac:dyDescent="0.3">
      <c r="A35" s="119"/>
      <c r="B35" s="398" t="s">
        <v>179</v>
      </c>
      <c r="C35" s="232">
        <f t="shared" si="0"/>
        <v>2</v>
      </c>
      <c r="D35" s="120">
        <v>164.84</v>
      </c>
      <c r="E35" s="121">
        <f t="shared" si="21"/>
        <v>329.68</v>
      </c>
      <c r="F35" s="122" t="s">
        <v>40</v>
      </c>
      <c r="G35" s="130"/>
      <c r="H35" s="95" t="str">
        <f t="shared" si="1"/>
        <v/>
      </c>
      <c r="I35" s="131"/>
      <c r="J35" s="123" t="str">
        <f t="shared" si="22"/>
        <v/>
      </c>
      <c r="K35" s="124"/>
      <c r="L35" s="123" t="str">
        <f t="shared" si="23"/>
        <v/>
      </c>
      <c r="M35" s="346">
        <v>2</v>
      </c>
      <c r="N35" s="123">
        <f t="shared" si="24"/>
        <v>329.68</v>
      </c>
      <c r="O35" s="346"/>
      <c r="P35" s="123" t="str">
        <f t="shared" si="2"/>
        <v/>
      </c>
      <c r="Q35" s="351"/>
      <c r="R35" s="123" t="str">
        <f t="shared" si="25"/>
        <v/>
      </c>
      <c r="S35" s="352"/>
      <c r="T35" s="123" t="str">
        <f t="shared" si="26"/>
        <v/>
      </c>
      <c r="U35" s="346"/>
      <c r="V35" s="123" t="str">
        <f t="shared" si="27"/>
        <v/>
      </c>
      <c r="W35" s="346"/>
      <c r="X35" s="123" t="str">
        <f t="shared" si="28"/>
        <v/>
      </c>
      <c r="Y35" s="346"/>
      <c r="Z35" s="123" t="str">
        <f t="shared" si="29"/>
        <v/>
      </c>
      <c r="AA35" s="124"/>
      <c r="AB35" s="123" t="str">
        <f t="shared" si="30"/>
        <v/>
      </c>
      <c r="AC35" s="124"/>
      <c r="AD35" s="123" t="str">
        <f t="shared" si="3"/>
        <v/>
      </c>
      <c r="AE35" s="124"/>
      <c r="AF35" s="123" t="str">
        <f t="shared" si="31"/>
        <v/>
      </c>
      <c r="AG35" s="132"/>
      <c r="AH35" s="126" t="str">
        <f t="shared" si="32"/>
        <v/>
      </c>
      <c r="AI35" s="127"/>
      <c r="AJ35" s="236" t="str">
        <f t="shared" si="4"/>
        <v/>
      </c>
      <c r="AK35" s="123" t="str">
        <f t="shared" si="5"/>
        <v/>
      </c>
      <c r="AL35" s="123" t="str">
        <f t="shared" si="6"/>
        <v/>
      </c>
      <c r="AM35" s="123" t="str">
        <f t="shared" si="7"/>
        <v/>
      </c>
      <c r="AN35" s="123" t="str">
        <f t="shared" si="8"/>
        <v/>
      </c>
      <c r="AO35" s="123" t="str">
        <f t="shared" si="33"/>
        <v/>
      </c>
      <c r="AP35" s="123" t="str">
        <f t="shared" si="34"/>
        <v/>
      </c>
      <c r="AQ35" s="123" t="str">
        <f t="shared" si="35"/>
        <v/>
      </c>
      <c r="AR35" s="123" t="str">
        <f t="shared" si="36"/>
        <v/>
      </c>
      <c r="AS35" s="123" t="str">
        <f t="shared" si="37"/>
        <v/>
      </c>
      <c r="AT35" s="349" t="str">
        <f t="shared" si="38"/>
        <v/>
      </c>
      <c r="AU35" s="126" t="str">
        <f t="shared" si="39"/>
        <v/>
      </c>
      <c r="AV35" s="128" t="str">
        <f t="shared" si="9"/>
        <v/>
      </c>
      <c r="AW35" s="240" t="str">
        <f t="shared" si="10"/>
        <v/>
      </c>
      <c r="AX35" s="133" t="str">
        <f t="shared" si="11"/>
        <v/>
      </c>
      <c r="AY35" s="133">
        <f t="shared" si="12"/>
        <v>329.68</v>
      </c>
      <c r="AZ35" s="133" t="str">
        <f t="shared" si="13"/>
        <v/>
      </c>
      <c r="BA35" s="133" t="str">
        <f t="shared" si="14"/>
        <v/>
      </c>
      <c r="BB35" s="133" t="str">
        <f t="shared" si="15"/>
        <v/>
      </c>
      <c r="BC35" s="133" t="str">
        <f t="shared" si="16"/>
        <v/>
      </c>
      <c r="BD35" s="133" t="str">
        <f t="shared" si="17"/>
        <v/>
      </c>
      <c r="BE35" s="133" t="str">
        <f t="shared" si="18"/>
        <v/>
      </c>
      <c r="BF35" s="133" t="str">
        <f t="shared" si="19"/>
        <v/>
      </c>
      <c r="BG35" s="353" t="str">
        <f t="shared" si="20"/>
        <v/>
      </c>
      <c r="BH35" s="354" t="str">
        <f t="shared" si="40"/>
        <v/>
      </c>
      <c r="BK35" s="139"/>
      <c r="BL35" s="140"/>
      <c r="BM35" s="140"/>
      <c r="BN35" s="140"/>
      <c r="BO35" s="140"/>
      <c r="BP35" s="140"/>
      <c r="BQ35" s="141"/>
    </row>
    <row r="36" spans="1:70" x14ac:dyDescent="0.3">
      <c r="A36" s="119"/>
      <c r="B36" s="398" t="s">
        <v>180</v>
      </c>
      <c r="C36" s="232">
        <f t="shared" si="0"/>
        <v>19</v>
      </c>
      <c r="D36" s="120">
        <v>158.06</v>
      </c>
      <c r="E36" s="121">
        <f t="shared" si="21"/>
        <v>3003.14</v>
      </c>
      <c r="F36" s="122" t="s">
        <v>40</v>
      </c>
      <c r="G36" s="130"/>
      <c r="H36" s="95" t="str">
        <f t="shared" si="1"/>
        <v/>
      </c>
      <c r="I36" s="131"/>
      <c r="J36" s="123" t="str">
        <f t="shared" si="22"/>
        <v/>
      </c>
      <c r="K36" s="124"/>
      <c r="L36" s="123" t="str">
        <f t="shared" si="23"/>
        <v/>
      </c>
      <c r="M36" s="346"/>
      <c r="N36" s="123" t="str">
        <f t="shared" si="24"/>
        <v/>
      </c>
      <c r="O36" s="346"/>
      <c r="P36" s="123" t="str">
        <f t="shared" si="2"/>
        <v/>
      </c>
      <c r="Q36" s="351"/>
      <c r="R36" s="123" t="str">
        <f t="shared" si="25"/>
        <v/>
      </c>
      <c r="S36" s="352"/>
      <c r="T36" s="123" t="str">
        <f t="shared" si="26"/>
        <v/>
      </c>
      <c r="U36" s="346"/>
      <c r="V36" s="123" t="str">
        <f t="shared" si="27"/>
        <v/>
      </c>
      <c r="W36" s="346"/>
      <c r="X36" s="123" t="str">
        <f t="shared" si="28"/>
        <v/>
      </c>
      <c r="Y36" s="346"/>
      <c r="Z36" s="123" t="str">
        <f t="shared" si="29"/>
        <v/>
      </c>
      <c r="AA36" s="124"/>
      <c r="AB36" s="123" t="str">
        <f t="shared" si="30"/>
        <v/>
      </c>
      <c r="AC36" s="124"/>
      <c r="AD36" s="123" t="str">
        <f t="shared" si="3"/>
        <v/>
      </c>
      <c r="AE36" s="124"/>
      <c r="AF36" s="123" t="str">
        <f t="shared" si="31"/>
        <v/>
      </c>
      <c r="AG36" s="132">
        <v>19</v>
      </c>
      <c r="AH36" s="126">
        <f t="shared" si="32"/>
        <v>3003.14</v>
      </c>
      <c r="AI36" s="127"/>
      <c r="AJ36" s="236">
        <f t="shared" si="4"/>
        <v>136.92751970529301</v>
      </c>
      <c r="AK36" s="123">
        <f t="shared" si="5"/>
        <v>529.67452505269091</v>
      </c>
      <c r="AL36" s="123">
        <f t="shared" si="6"/>
        <v>894.84099503598816</v>
      </c>
      <c r="AM36" s="123">
        <f t="shared" si="7"/>
        <v>654.76925119442819</v>
      </c>
      <c r="AN36" s="123">
        <f t="shared" si="8"/>
        <v>290.3793237126884</v>
      </c>
      <c r="AO36" s="123">
        <f t="shared" si="33"/>
        <v>113.9234699028155</v>
      </c>
      <c r="AP36" s="123">
        <f t="shared" si="34"/>
        <v>30.104069430790052</v>
      </c>
      <c r="AQ36" s="123">
        <f t="shared" si="35"/>
        <v>21.558053728694158</v>
      </c>
      <c r="AR36" s="123">
        <f t="shared" si="36"/>
        <v>34.713472858570242</v>
      </c>
      <c r="AS36" s="123">
        <f t="shared" si="37"/>
        <v>43.020970636689619</v>
      </c>
      <c r="AT36" s="349">
        <f t="shared" si="38"/>
        <v>253.2283487413516</v>
      </c>
      <c r="AU36" s="126" t="str">
        <f t="shared" si="39"/>
        <v/>
      </c>
      <c r="AV36" s="128" t="str">
        <f t="shared" si="9"/>
        <v/>
      </c>
      <c r="AW36" s="240">
        <f t="shared" si="10"/>
        <v>136.92751970529301</v>
      </c>
      <c r="AX36" s="133">
        <f t="shared" si="11"/>
        <v>529.67452505269091</v>
      </c>
      <c r="AY36" s="133">
        <f t="shared" si="12"/>
        <v>894.84099503598816</v>
      </c>
      <c r="AZ36" s="133">
        <f t="shared" si="13"/>
        <v>654.76925119442819</v>
      </c>
      <c r="BA36" s="133">
        <f t="shared" si="14"/>
        <v>290.3793237126884</v>
      </c>
      <c r="BB36" s="133">
        <f t="shared" si="15"/>
        <v>113.9234699028155</v>
      </c>
      <c r="BC36" s="133">
        <f t="shared" si="16"/>
        <v>30.104069430790052</v>
      </c>
      <c r="BD36" s="133">
        <f t="shared" si="17"/>
        <v>21.558053728694158</v>
      </c>
      <c r="BE36" s="133">
        <f t="shared" si="18"/>
        <v>34.713472858570242</v>
      </c>
      <c r="BF36" s="133">
        <f t="shared" si="19"/>
        <v>43.020970636689619</v>
      </c>
      <c r="BG36" s="353">
        <f t="shared" si="20"/>
        <v>253.2283487413516</v>
      </c>
      <c r="BH36" s="354" t="str">
        <f t="shared" si="40"/>
        <v/>
      </c>
      <c r="BK36" s="139"/>
      <c r="BL36" s="140"/>
      <c r="BM36" s="140"/>
      <c r="BN36" s="140"/>
      <c r="BO36" s="140"/>
      <c r="BP36" s="140"/>
      <c r="BQ36" s="141"/>
    </row>
    <row r="37" spans="1:70" x14ac:dyDescent="0.3">
      <c r="A37" s="119"/>
      <c r="B37" s="398" t="s">
        <v>181</v>
      </c>
      <c r="C37" s="232">
        <f t="shared" si="0"/>
        <v>1</v>
      </c>
      <c r="D37" s="120">
        <v>88.06</v>
      </c>
      <c r="E37" s="121">
        <f t="shared" si="21"/>
        <v>88.06</v>
      </c>
      <c r="F37" s="122" t="s">
        <v>40</v>
      </c>
      <c r="G37" s="130"/>
      <c r="H37" s="95" t="str">
        <f t="shared" si="1"/>
        <v/>
      </c>
      <c r="I37" s="131"/>
      <c r="J37" s="123" t="str">
        <f t="shared" si="22"/>
        <v/>
      </c>
      <c r="K37" s="124"/>
      <c r="L37" s="123" t="str">
        <f t="shared" si="23"/>
        <v/>
      </c>
      <c r="M37" s="346"/>
      <c r="N37" s="123" t="str">
        <f t="shared" si="24"/>
        <v/>
      </c>
      <c r="O37" s="346">
        <v>1</v>
      </c>
      <c r="P37" s="123">
        <f t="shared" si="2"/>
        <v>88.06</v>
      </c>
      <c r="Q37" s="351"/>
      <c r="R37" s="123" t="str">
        <f t="shared" si="25"/>
        <v/>
      </c>
      <c r="S37" s="352"/>
      <c r="T37" s="123" t="str">
        <f t="shared" si="26"/>
        <v/>
      </c>
      <c r="U37" s="346"/>
      <c r="V37" s="123" t="str">
        <f t="shared" si="27"/>
        <v/>
      </c>
      <c r="W37" s="346"/>
      <c r="X37" s="123" t="str">
        <f t="shared" si="28"/>
        <v/>
      </c>
      <c r="Y37" s="346"/>
      <c r="Z37" s="123" t="str">
        <f t="shared" si="29"/>
        <v/>
      </c>
      <c r="AA37" s="124"/>
      <c r="AB37" s="123" t="str">
        <f t="shared" si="30"/>
        <v/>
      </c>
      <c r="AC37" s="124"/>
      <c r="AD37" s="123" t="str">
        <f t="shared" si="3"/>
        <v/>
      </c>
      <c r="AE37" s="124"/>
      <c r="AF37" s="123" t="str">
        <f t="shared" si="31"/>
        <v/>
      </c>
      <c r="AG37" s="132"/>
      <c r="AH37" s="126" t="str">
        <f t="shared" si="32"/>
        <v/>
      </c>
      <c r="AI37" s="127"/>
      <c r="AJ37" s="236" t="str">
        <f t="shared" si="4"/>
        <v/>
      </c>
      <c r="AK37" s="123" t="str">
        <f t="shared" si="5"/>
        <v/>
      </c>
      <c r="AL37" s="123" t="str">
        <f t="shared" si="6"/>
        <v/>
      </c>
      <c r="AM37" s="123" t="str">
        <f t="shared" si="7"/>
        <v/>
      </c>
      <c r="AN37" s="123" t="str">
        <f t="shared" si="8"/>
        <v/>
      </c>
      <c r="AO37" s="123" t="str">
        <f t="shared" si="33"/>
        <v/>
      </c>
      <c r="AP37" s="123" t="str">
        <f t="shared" si="34"/>
        <v/>
      </c>
      <c r="AQ37" s="123" t="str">
        <f t="shared" si="35"/>
        <v/>
      </c>
      <c r="AR37" s="123" t="str">
        <f t="shared" si="36"/>
        <v/>
      </c>
      <c r="AS37" s="123" t="str">
        <f t="shared" si="37"/>
        <v/>
      </c>
      <c r="AT37" s="349" t="str">
        <f t="shared" si="38"/>
        <v/>
      </c>
      <c r="AU37" s="126" t="str">
        <f t="shared" si="39"/>
        <v/>
      </c>
      <c r="AV37" s="128" t="str">
        <f t="shared" si="9"/>
        <v/>
      </c>
      <c r="AW37" s="240" t="str">
        <f t="shared" si="10"/>
        <v/>
      </c>
      <c r="AX37" s="133" t="str">
        <f t="shared" si="11"/>
        <v/>
      </c>
      <c r="AY37" s="133" t="str">
        <f t="shared" si="12"/>
        <v/>
      </c>
      <c r="AZ37" s="133">
        <f t="shared" si="13"/>
        <v>88.06</v>
      </c>
      <c r="BA37" s="133" t="str">
        <f t="shared" si="14"/>
        <v/>
      </c>
      <c r="BB37" s="133" t="str">
        <f t="shared" si="15"/>
        <v/>
      </c>
      <c r="BC37" s="133" t="str">
        <f t="shared" si="16"/>
        <v/>
      </c>
      <c r="BD37" s="133" t="str">
        <f t="shared" si="17"/>
        <v/>
      </c>
      <c r="BE37" s="133" t="str">
        <f t="shared" si="18"/>
        <v/>
      </c>
      <c r="BF37" s="133" t="str">
        <f t="shared" si="19"/>
        <v/>
      </c>
      <c r="BG37" s="353" t="str">
        <f t="shared" si="20"/>
        <v/>
      </c>
      <c r="BH37" s="354" t="str">
        <f t="shared" si="40"/>
        <v/>
      </c>
      <c r="BK37" s="142"/>
      <c r="BL37" s="143"/>
      <c r="BM37" s="143"/>
      <c r="BN37" s="143"/>
      <c r="BO37" s="143"/>
      <c r="BP37" s="143"/>
      <c r="BQ37" s="144"/>
    </row>
    <row r="38" spans="1:70" x14ac:dyDescent="0.3">
      <c r="A38" s="119"/>
      <c r="B38" s="401" t="s">
        <v>252</v>
      </c>
      <c r="C38" s="232">
        <f t="shared" si="0"/>
        <v>72</v>
      </c>
      <c r="D38" s="120">
        <v>322.3</v>
      </c>
      <c r="E38" s="121">
        <f t="shared" si="21"/>
        <v>23205.600000000002</v>
      </c>
      <c r="F38" s="122" t="s">
        <v>40</v>
      </c>
      <c r="G38" s="130"/>
      <c r="H38" s="95" t="str">
        <f t="shared" si="1"/>
        <v/>
      </c>
      <c r="I38" s="131"/>
      <c r="J38" s="123" t="str">
        <f t="shared" si="22"/>
        <v/>
      </c>
      <c r="K38" s="124">
        <v>21</v>
      </c>
      <c r="L38" s="123">
        <f t="shared" si="23"/>
        <v>6768.3</v>
      </c>
      <c r="M38" s="346">
        <v>24</v>
      </c>
      <c r="N38" s="123">
        <f t="shared" si="24"/>
        <v>7735.2000000000007</v>
      </c>
      <c r="O38" s="346">
        <v>12</v>
      </c>
      <c r="P38" s="123">
        <f t="shared" si="2"/>
        <v>3867.6000000000004</v>
      </c>
      <c r="Q38" s="351">
        <v>5</v>
      </c>
      <c r="R38" s="123">
        <f t="shared" si="25"/>
        <v>1611.5</v>
      </c>
      <c r="S38" s="352">
        <v>4</v>
      </c>
      <c r="T38" s="123">
        <f t="shared" si="26"/>
        <v>1289.2</v>
      </c>
      <c r="U38" s="346">
        <v>1</v>
      </c>
      <c r="V38" s="123">
        <f t="shared" si="27"/>
        <v>322.3</v>
      </c>
      <c r="W38" s="346">
        <v>1</v>
      </c>
      <c r="X38" s="123">
        <f t="shared" si="28"/>
        <v>322.3</v>
      </c>
      <c r="Y38" s="346">
        <v>2</v>
      </c>
      <c r="Z38" s="123">
        <f t="shared" si="29"/>
        <v>644.6</v>
      </c>
      <c r="AA38" s="124">
        <v>2</v>
      </c>
      <c r="AB38" s="123">
        <f t="shared" si="30"/>
        <v>644.6</v>
      </c>
      <c r="AC38" s="124"/>
      <c r="AD38" s="123" t="str">
        <f t="shared" si="3"/>
        <v/>
      </c>
      <c r="AE38" s="124"/>
      <c r="AF38" s="123" t="str">
        <f t="shared" si="31"/>
        <v/>
      </c>
      <c r="AG38" s="132"/>
      <c r="AH38" s="126" t="str">
        <f t="shared" si="32"/>
        <v/>
      </c>
      <c r="AI38" s="127"/>
      <c r="AJ38" s="236" t="str">
        <f t="shared" si="4"/>
        <v/>
      </c>
      <c r="AK38" s="123" t="str">
        <f t="shared" si="5"/>
        <v/>
      </c>
      <c r="AL38" s="123" t="str">
        <f t="shared" si="6"/>
        <v/>
      </c>
      <c r="AM38" s="123" t="str">
        <f t="shared" si="7"/>
        <v/>
      </c>
      <c r="AN38" s="123" t="str">
        <f t="shared" si="8"/>
        <v/>
      </c>
      <c r="AO38" s="123" t="str">
        <f t="shared" si="33"/>
        <v/>
      </c>
      <c r="AP38" s="123" t="str">
        <f t="shared" si="34"/>
        <v/>
      </c>
      <c r="AQ38" s="123" t="str">
        <f t="shared" si="35"/>
        <v/>
      </c>
      <c r="AR38" s="123" t="str">
        <f t="shared" si="36"/>
        <v/>
      </c>
      <c r="AS38" s="123" t="str">
        <f t="shared" si="37"/>
        <v/>
      </c>
      <c r="AT38" s="349" t="str">
        <f t="shared" si="38"/>
        <v/>
      </c>
      <c r="AU38" s="126" t="str">
        <f t="shared" si="39"/>
        <v/>
      </c>
      <c r="AV38" s="128" t="str">
        <f t="shared" si="9"/>
        <v/>
      </c>
      <c r="AW38" s="240" t="str">
        <f t="shared" si="10"/>
        <v/>
      </c>
      <c r="AX38" s="133">
        <f t="shared" si="11"/>
        <v>6768.3</v>
      </c>
      <c r="AY38" s="133">
        <f t="shared" si="12"/>
        <v>7735.2000000000007</v>
      </c>
      <c r="AZ38" s="133">
        <f t="shared" si="13"/>
        <v>3867.6000000000004</v>
      </c>
      <c r="BA38" s="133">
        <f t="shared" si="14"/>
        <v>1611.5</v>
      </c>
      <c r="BB38" s="133">
        <f t="shared" si="15"/>
        <v>1289.2</v>
      </c>
      <c r="BC38" s="133">
        <f t="shared" si="16"/>
        <v>322.3</v>
      </c>
      <c r="BD38" s="133">
        <f t="shared" si="17"/>
        <v>322.3</v>
      </c>
      <c r="BE38" s="133">
        <f t="shared" si="18"/>
        <v>644.6</v>
      </c>
      <c r="BF38" s="133">
        <f t="shared" si="19"/>
        <v>644.6</v>
      </c>
      <c r="BG38" s="353" t="str">
        <f t="shared" si="20"/>
        <v/>
      </c>
      <c r="BH38" s="354" t="str">
        <f t="shared" si="40"/>
        <v/>
      </c>
      <c r="BK38" s="139"/>
      <c r="BL38" s="140"/>
      <c r="BM38" s="140"/>
      <c r="BN38" s="140"/>
      <c r="BO38" s="140"/>
      <c r="BP38" s="140"/>
      <c r="BQ38" s="141"/>
    </row>
    <row r="39" spans="1:70" x14ac:dyDescent="0.3">
      <c r="A39" s="119"/>
      <c r="B39" s="401" t="s">
        <v>182</v>
      </c>
      <c r="C39" s="232">
        <f t="shared" si="0"/>
        <v>5</v>
      </c>
      <c r="D39" s="120">
        <v>726.87</v>
      </c>
      <c r="E39" s="121">
        <f t="shared" si="21"/>
        <v>3634.35</v>
      </c>
      <c r="F39" s="122" t="s">
        <v>40</v>
      </c>
      <c r="G39" s="130"/>
      <c r="H39" s="95" t="str">
        <f t="shared" si="1"/>
        <v/>
      </c>
      <c r="I39" s="131">
        <v>2</v>
      </c>
      <c r="J39" s="123">
        <f t="shared" si="22"/>
        <v>1453.74</v>
      </c>
      <c r="K39" s="124">
        <v>1</v>
      </c>
      <c r="L39" s="123">
        <f t="shared" si="23"/>
        <v>726.87</v>
      </c>
      <c r="M39" s="346"/>
      <c r="N39" s="123" t="str">
        <f t="shared" si="24"/>
        <v/>
      </c>
      <c r="O39" s="346"/>
      <c r="P39" s="123" t="str">
        <f t="shared" si="2"/>
        <v/>
      </c>
      <c r="Q39" s="351"/>
      <c r="R39" s="123" t="str">
        <f t="shared" si="25"/>
        <v/>
      </c>
      <c r="S39" s="352"/>
      <c r="T39" s="123" t="str">
        <f t="shared" si="26"/>
        <v/>
      </c>
      <c r="U39" s="346"/>
      <c r="V39" s="123" t="str">
        <f t="shared" si="27"/>
        <v/>
      </c>
      <c r="W39" s="346"/>
      <c r="X39" s="123" t="str">
        <f t="shared" si="28"/>
        <v/>
      </c>
      <c r="Y39" s="346"/>
      <c r="Z39" s="123" t="str">
        <f t="shared" si="29"/>
        <v/>
      </c>
      <c r="AA39" s="124"/>
      <c r="AB39" s="123" t="str">
        <f t="shared" si="30"/>
        <v/>
      </c>
      <c r="AC39" s="124"/>
      <c r="AD39" s="123" t="str">
        <f t="shared" si="3"/>
        <v/>
      </c>
      <c r="AE39" s="124"/>
      <c r="AF39" s="123" t="str">
        <f t="shared" si="31"/>
        <v/>
      </c>
      <c r="AG39" s="132">
        <v>2</v>
      </c>
      <c r="AH39" s="126">
        <f t="shared" si="32"/>
        <v>1453.74</v>
      </c>
      <c r="AI39" s="127"/>
      <c r="AJ39" s="236">
        <f t="shared" si="4"/>
        <v>66.282961332596116</v>
      </c>
      <c r="AK39" s="123">
        <f t="shared" si="5"/>
        <v>256.40131464070902</v>
      </c>
      <c r="AL39" s="123">
        <f t="shared" si="6"/>
        <v>433.1686661706139</v>
      </c>
      <c r="AM39" s="123">
        <f t="shared" si="7"/>
        <v>316.95633611199884</v>
      </c>
      <c r="AN39" s="123">
        <f t="shared" si="8"/>
        <v>140.56488810181463</v>
      </c>
      <c r="AO39" s="123">
        <f t="shared" si="33"/>
        <v>55.147314189987483</v>
      </c>
      <c r="AP39" s="123">
        <f t="shared" si="34"/>
        <v>14.572577333829503</v>
      </c>
      <c r="AQ39" s="123">
        <f t="shared" si="35"/>
        <v>10.435678998498854</v>
      </c>
      <c r="AR39" s="123">
        <f t="shared" si="36"/>
        <v>16.803866630732468</v>
      </c>
      <c r="AS39" s="123">
        <f t="shared" si="37"/>
        <v>20.825304798771008</v>
      </c>
      <c r="AT39" s="349">
        <f t="shared" si="38"/>
        <v>122.58109169044816</v>
      </c>
      <c r="AU39" s="126" t="str">
        <f t="shared" si="39"/>
        <v/>
      </c>
      <c r="AV39" s="128" t="str">
        <f t="shared" si="9"/>
        <v/>
      </c>
      <c r="AW39" s="240">
        <f t="shared" si="10"/>
        <v>1520.0229613325962</v>
      </c>
      <c r="AX39" s="133">
        <f t="shared" si="11"/>
        <v>983.27131464070908</v>
      </c>
      <c r="AY39" s="133">
        <f t="shared" si="12"/>
        <v>433.1686661706139</v>
      </c>
      <c r="AZ39" s="133">
        <f t="shared" si="13"/>
        <v>316.95633611199884</v>
      </c>
      <c r="BA39" s="133">
        <f t="shared" si="14"/>
        <v>140.56488810181463</v>
      </c>
      <c r="BB39" s="133">
        <f t="shared" si="15"/>
        <v>55.147314189987483</v>
      </c>
      <c r="BC39" s="133">
        <f t="shared" si="16"/>
        <v>14.572577333829503</v>
      </c>
      <c r="BD39" s="133">
        <f t="shared" si="17"/>
        <v>10.435678998498854</v>
      </c>
      <c r="BE39" s="133">
        <f t="shared" si="18"/>
        <v>16.803866630732468</v>
      </c>
      <c r="BF39" s="133">
        <f t="shared" si="19"/>
        <v>20.825304798771008</v>
      </c>
      <c r="BG39" s="353">
        <f t="shared" si="20"/>
        <v>122.58109169044816</v>
      </c>
      <c r="BH39" s="354" t="str">
        <f t="shared" si="40"/>
        <v/>
      </c>
      <c r="BK39" s="139"/>
      <c r="BL39" s="140"/>
      <c r="BM39" s="140"/>
      <c r="BN39" s="140"/>
      <c r="BO39" s="140"/>
      <c r="BP39" s="140"/>
      <c r="BQ39" s="141"/>
    </row>
    <row r="40" spans="1:70" x14ac:dyDescent="0.3">
      <c r="A40" s="119"/>
      <c r="B40" s="401" t="s">
        <v>253</v>
      </c>
      <c r="C40" s="232">
        <f t="shared" si="0"/>
        <v>1</v>
      </c>
      <c r="D40" s="120">
        <v>71.92</v>
      </c>
      <c r="E40" s="121">
        <f t="shared" si="21"/>
        <v>71.92</v>
      </c>
      <c r="F40" s="122" t="s">
        <v>40</v>
      </c>
      <c r="G40" s="130"/>
      <c r="H40" s="95" t="str">
        <f t="shared" si="1"/>
        <v/>
      </c>
      <c r="I40" s="131"/>
      <c r="J40" s="123" t="str">
        <f t="shared" si="22"/>
        <v/>
      </c>
      <c r="K40" s="124"/>
      <c r="L40" s="123" t="str">
        <f t="shared" si="23"/>
        <v/>
      </c>
      <c r="M40" s="346">
        <v>1</v>
      </c>
      <c r="N40" s="123">
        <f t="shared" si="24"/>
        <v>71.92</v>
      </c>
      <c r="O40" s="346"/>
      <c r="P40" s="123" t="str">
        <f t="shared" si="2"/>
        <v/>
      </c>
      <c r="Q40" s="351"/>
      <c r="R40" s="123" t="str">
        <f t="shared" si="25"/>
        <v/>
      </c>
      <c r="S40" s="352"/>
      <c r="T40" s="123" t="str">
        <f t="shared" si="26"/>
        <v/>
      </c>
      <c r="U40" s="346"/>
      <c r="V40" s="123" t="str">
        <f t="shared" si="27"/>
        <v/>
      </c>
      <c r="W40" s="346"/>
      <c r="X40" s="123" t="str">
        <f t="shared" si="28"/>
        <v/>
      </c>
      <c r="Y40" s="346"/>
      <c r="Z40" s="123" t="str">
        <f t="shared" si="29"/>
        <v/>
      </c>
      <c r="AA40" s="124"/>
      <c r="AB40" s="123" t="str">
        <f t="shared" si="30"/>
        <v/>
      </c>
      <c r="AC40" s="124"/>
      <c r="AD40" s="123" t="str">
        <f t="shared" si="3"/>
        <v/>
      </c>
      <c r="AE40" s="124"/>
      <c r="AF40" s="123" t="str">
        <f t="shared" si="31"/>
        <v/>
      </c>
      <c r="AG40" s="132"/>
      <c r="AH40" s="126" t="str">
        <f t="shared" si="32"/>
        <v/>
      </c>
      <c r="AI40" s="127"/>
      <c r="AJ40" s="236" t="str">
        <f t="shared" si="4"/>
        <v/>
      </c>
      <c r="AK40" s="123" t="str">
        <f t="shared" si="5"/>
        <v/>
      </c>
      <c r="AL40" s="123" t="str">
        <f t="shared" si="6"/>
        <v/>
      </c>
      <c r="AM40" s="123" t="str">
        <f t="shared" si="7"/>
        <v/>
      </c>
      <c r="AN40" s="123" t="str">
        <f t="shared" si="8"/>
        <v/>
      </c>
      <c r="AO40" s="123" t="str">
        <f t="shared" si="33"/>
        <v/>
      </c>
      <c r="AP40" s="123" t="str">
        <f t="shared" si="34"/>
        <v/>
      </c>
      <c r="AQ40" s="123" t="str">
        <f t="shared" si="35"/>
        <v/>
      </c>
      <c r="AR40" s="123" t="str">
        <f t="shared" si="36"/>
        <v/>
      </c>
      <c r="AS40" s="123" t="str">
        <f t="shared" si="37"/>
        <v/>
      </c>
      <c r="AT40" s="349" t="str">
        <f t="shared" si="38"/>
        <v/>
      </c>
      <c r="AU40" s="126" t="str">
        <f t="shared" si="39"/>
        <v/>
      </c>
      <c r="AV40" s="128" t="str">
        <f t="shared" ref="AV40:AV71" si="41">IF(SUM(AH40)=SUM(AJ40:AT40),"","K")</f>
        <v/>
      </c>
      <c r="AW40" s="240" t="str">
        <f t="shared" si="10"/>
        <v/>
      </c>
      <c r="AX40" s="133" t="str">
        <f t="shared" si="11"/>
        <v/>
      </c>
      <c r="AY40" s="133">
        <f t="shared" si="12"/>
        <v>71.92</v>
      </c>
      <c r="AZ40" s="133" t="str">
        <f t="shared" si="13"/>
        <v/>
      </c>
      <c r="BA40" s="133" t="str">
        <f t="shared" si="14"/>
        <v/>
      </c>
      <c r="BB40" s="133" t="str">
        <f t="shared" si="15"/>
        <v/>
      </c>
      <c r="BC40" s="133" t="str">
        <f t="shared" si="16"/>
        <v/>
      </c>
      <c r="BD40" s="133" t="str">
        <f t="shared" si="17"/>
        <v/>
      </c>
      <c r="BE40" s="133" t="str">
        <f t="shared" si="18"/>
        <v/>
      </c>
      <c r="BF40" s="133" t="str">
        <f t="shared" si="19"/>
        <v/>
      </c>
      <c r="BG40" s="353" t="str">
        <f t="shared" si="20"/>
        <v/>
      </c>
      <c r="BH40" s="354" t="str">
        <f t="shared" si="40"/>
        <v/>
      </c>
      <c r="BP40" s="134"/>
      <c r="BQ40" s="135"/>
    </row>
    <row r="41" spans="1:70" x14ac:dyDescent="0.3">
      <c r="A41" s="119"/>
      <c r="B41" s="401" t="s">
        <v>183</v>
      </c>
      <c r="C41" s="232">
        <f t="shared" si="0"/>
        <v>12</v>
      </c>
      <c r="D41" s="120">
        <v>76.39</v>
      </c>
      <c r="E41" s="121">
        <f t="shared" si="21"/>
        <v>916.68000000000006</v>
      </c>
      <c r="F41" s="122" t="s">
        <v>40</v>
      </c>
      <c r="G41" s="130"/>
      <c r="H41" s="95" t="str">
        <f t="shared" si="1"/>
        <v/>
      </c>
      <c r="I41" s="131">
        <v>4</v>
      </c>
      <c r="J41" s="123">
        <f t="shared" si="22"/>
        <v>305.56</v>
      </c>
      <c r="K41" s="124">
        <v>4</v>
      </c>
      <c r="L41" s="123">
        <f t="shared" si="23"/>
        <v>305.56</v>
      </c>
      <c r="M41" s="346"/>
      <c r="N41" s="123" t="str">
        <f t="shared" si="24"/>
        <v/>
      </c>
      <c r="O41" s="346"/>
      <c r="P41" s="123" t="str">
        <f t="shared" si="2"/>
        <v/>
      </c>
      <c r="Q41" s="351"/>
      <c r="R41" s="123" t="str">
        <f t="shared" si="25"/>
        <v/>
      </c>
      <c r="S41" s="352"/>
      <c r="T41" s="123" t="str">
        <f t="shared" si="26"/>
        <v/>
      </c>
      <c r="U41" s="346"/>
      <c r="V41" s="123" t="str">
        <f t="shared" si="27"/>
        <v/>
      </c>
      <c r="W41" s="346"/>
      <c r="X41" s="123" t="str">
        <f t="shared" si="28"/>
        <v/>
      </c>
      <c r="Y41" s="346"/>
      <c r="Z41" s="123" t="str">
        <f t="shared" si="29"/>
        <v/>
      </c>
      <c r="AA41" s="124"/>
      <c r="AB41" s="123" t="str">
        <f t="shared" si="30"/>
        <v/>
      </c>
      <c r="AC41" s="124"/>
      <c r="AD41" s="123" t="str">
        <f t="shared" si="3"/>
        <v/>
      </c>
      <c r="AE41" s="124"/>
      <c r="AF41" s="123" t="str">
        <f t="shared" si="31"/>
        <v/>
      </c>
      <c r="AG41" s="239">
        <v>4</v>
      </c>
      <c r="AH41" s="126">
        <f t="shared" si="32"/>
        <v>305.56</v>
      </c>
      <c r="AI41" s="127"/>
      <c r="AJ41" s="236">
        <f t="shared" si="4"/>
        <v>13.931942207539221</v>
      </c>
      <c r="AK41" s="123">
        <f t="shared" si="5"/>
        <v>53.892708257057691</v>
      </c>
      <c r="AL41" s="123">
        <f t="shared" si="6"/>
        <v>91.047242034402842</v>
      </c>
      <c r="AM41" s="123">
        <f t="shared" si="7"/>
        <v>66.620701131139242</v>
      </c>
      <c r="AN41" s="123">
        <f t="shared" si="8"/>
        <v>29.545178098140301</v>
      </c>
      <c r="AO41" s="123">
        <f t="shared" si="33"/>
        <v>11.591352871828921</v>
      </c>
      <c r="AP41" s="123">
        <f t="shared" si="34"/>
        <v>3.0629938848246199</v>
      </c>
      <c r="AQ41" s="123">
        <f t="shared" si="35"/>
        <v>2.1934638069952741</v>
      </c>
      <c r="AR41" s="123">
        <f t="shared" si="36"/>
        <v>3.5319861100930106</v>
      </c>
      <c r="AS41" s="123">
        <f t="shared" si="37"/>
        <v>4.3772477432776631</v>
      </c>
      <c r="AT41" s="349">
        <f t="shared" si="38"/>
        <v>25.765183854701213</v>
      </c>
      <c r="AU41" s="126" t="str">
        <f t="shared" si="39"/>
        <v/>
      </c>
      <c r="AV41" s="128" t="str">
        <f t="shared" si="41"/>
        <v/>
      </c>
      <c r="AW41" s="240">
        <f t="shared" si="10"/>
        <v>319.49194220753924</v>
      </c>
      <c r="AX41" s="133">
        <f t="shared" si="11"/>
        <v>359.45270825705768</v>
      </c>
      <c r="AY41" s="133">
        <f t="shared" si="12"/>
        <v>91.047242034402842</v>
      </c>
      <c r="AZ41" s="133">
        <f t="shared" si="13"/>
        <v>66.620701131139242</v>
      </c>
      <c r="BA41" s="133">
        <f t="shared" si="14"/>
        <v>29.545178098140301</v>
      </c>
      <c r="BB41" s="133">
        <f t="shared" si="15"/>
        <v>11.591352871828921</v>
      </c>
      <c r="BC41" s="133">
        <f t="shared" si="16"/>
        <v>3.0629938848246199</v>
      </c>
      <c r="BD41" s="133">
        <f t="shared" si="17"/>
        <v>2.1934638069952741</v>
      </c>
      <c r="BE41" s="133">
        <f t="shared" si="18"/>
        <v>3.5319861100930106</v>
      </c>
      <c r="BF41" s="133">
        <f t="shared" si="19"/>
        <v>4.3772477432776631</v>
      </c>
      <c r="BG41" s="353">
        <f t="shared" si="20"/>
        <v>25.765183854701213</v>
      </c>
      <c r="BH41" s="354" t="str">
        <f t="shared" si="40"/>
        <v/>
      </c>
      <c r="BP41" s="136"/>
      <c r="BQ41" s="137"/>
    </row>
    <row r="42" spans="1:70" x14ac:dyDescent="0.3">
      <c r="A42" s="119"/>
      <c r="B42" s="401" t="s">
        <v>184</v>
      </c>
      <c r="C42" s="232">
        <f t="shared" si="0"/>
        <v>87</v>
      </c>
      <c r="D42" s="120">
        <v>75.03</v>
      </c>
      <c r="E42" s="121">
        <f t="shared" si="21"/>
        <v>6527.61</v>
      </c>
      <c r="F42" s="122" t="s">
        <v>40</v>
      </c>
      <c r="G42" s="130"/>
      <c r="H42" s="95" t="str">
        <f t="shared" si="1"/>
        <v/>
      </c>
      <c r="I42" s="131">
        <v>2</v>
      </c>
      <c r="J42" s="123">
        <f t="shared" si="22"/>
        <v>150.06</v>
      </c>
      <c r="K42" s="124"/>
      <c r="L42" s="123" t="str">
        <f t="shared" si="23"/>
        <v/>
      </c>
      <c r="M42" s="346">
        <v>19</v>
      </c>
      <c r="N42" s="123">
        <f t="shared" si="24"/>
        <v>1425.57</v>
      </c>
      <c r="O42" s="346">
        <v>15</v>
      </c>
      <c r="P42" s="123">
        <f t="shared" si="2"/>
        <v>1125.45</v>
      </c>
      <c r="Q42" s="351">
        <v>40</v>
      </c>
      <c r="R42" s="123">
        <f t="shared" si="25"/>
        <v>3001.2</v>
      </c>
      <c r="S42" s="352">
        <v>4</v>
      </c>
      <c r="T42" s="123">
        <f t="shared" si="26"/>
        <v>300.12</v>
      </c>
      <c r="U42" s="346">
        <v>1</v>
      </c>
      <c r="V42" s="123">
        <f t="shared" si="27"/>
        <v>75.03</v>
      </c>
      <c r="W42" s="346">
        <v>1</v>
      </c>
      <c r="X42" s="123">
        <f t="shared" si="28"/>
        <v>75.03</v>
      </c>
      <c r="Y42" s="346">
        <v>2</v>
      </c>
      <c r="Z42" s="123">
        <f t="shared" si="29"/>
        <v>150.06</v>
      </c>
      <c r="AA42" s="235">
        <v>3</v>
      </c>
      <c r="AB42" s="123">
        <f t="shared" si="30"/>
        <v>225.09</v>
      </c>
      <c r="AC42" s="124"/>
      <c r="AD42" s="123" t="str">
        <f t="shared" si="3"/>
        <v/>
      </c>
      <c r="AE42" s="124"/>
      <c r="AF42" s="123" t="str">
        <f t="shared" si="31"/>
        <v/>
      </c>
      <c r="AG42" s="243"/>
      <c r="AH42" s="126" t="str">
        <f t="shared" si="32"/>
        <v/>
      </c>
      <c r="AI42" s="127"/>
      <c r="AJ42" s="236" t="str">
        <f t="shared" si="4"/>
        <v/>
      </c>
      <c r="AK42" s="123" t="str">
        <f t="shared" si="5"/>
        <v/>
      </c>
      <c r="AL42" s="123" t="str">
        <f t="shared" si="6"/>
        <v/>
      </c>
      <c r="AM42" s="123" t="str">
        <f t="shared" si="7"/>
        <v/>
      </c>
      <c r="AN42" s="123" t="str">
        <f t="shared" si="8"/>
        <v/>
      </c>
      <c r="AO42" s="123" t="str">
        <f t="shared" si="33"/>
        <v/>
      </c>
      <c r="AP42" s="123" t="str">
        <f t="shared" si="34"/>
        <v/>
      </c>
      <c r="AQ42" s="123" t="str">
        <f t="shared" si="35"/>
        <v/>
      </c>
      <c r="AR42" s="123" t="str">
        <f t="shared" si="36"/>
        <v/>
      </c>
      <c r="AS42" s="123" t="str">
        <f t="shared" si="37"/>
        <v/>
      </c>
      <c r="AT42" s="349" t="str">
        <f t="shared" si="38"/>
        <v/>
      </c>
      <c r="AU42" s="126" t="str">
        <f t="shared" si="39"/>
        <v/>
      </c>
      <c r="AV42" s="128" t="str">
        <f t="shared" si="41"/>
        <v/>
      </c>
      <c r="AW42" s="240">
        <f t="shared" si="10"/>
        <v>150.06</v>
      </c>
      <c r="AX42" s="133" t="str">
        <f t="shared" si="11"/>
        <v/>
      </c>
      <c r="AY42" s="133">
        <f t="shared" si="12"/>
        <v>1425.57</v>
      </c>
      <c r="AZ42" s="133">
        <f t="shared" si="13"/>
        <v>1125.45</v>
      </c>
      <c r="BA42" s="133">
        <f t="shared" si="14"/>
        <v>3001.2</v>
      </c>
      <c r="BB42" s="133">
        <f t="shared" si="15"/>
        <v>300.12</v>
      </c>
      <c r="BC42" s="133">
        <f t="shared" si="16"/>
        <v>75.03</v>
      </c>
      <c r="BD42" s="133">
        <f t="shared" si="17"/>
        <v>75.03</v>
      </c>
      <c r="BE42" s="133">
        <f t="shared" si="18"/>
        <v>150.06</v>
      </c>
      <c r="BF42" s="133">
        <f t="shared" si="19"/>
        <v>225.09</v>
      </c>
      <c r="BG42" s="353" t="str">
        <f t="shared" si="20"/>
        <v/>
      </c>
      <c r="BH42" s="354" t="str">
        <f t="shared" si="40"/>
        <v/>
      </c>
    </row>
    <row r="43" spans="1:70" x14ac:dyDescent="0.3">
      <c r="A43" s="119"/>
      <c r="B43" s="402" t="s">
        <v>292</v>
      </c>
      <c r="C43" s="232">
        <f t="shared" si="0"/>
        <v>2</v>
      </c>
      <c r="D43" s="120">
        <v>276.20999999999998</v>
      </c>
      <c r="E43" s="121">
        <f t="shared" si="21"/>
        <v>552.41999999999996</v>
      </c>
      <c r="F43" s="122" t="s">
        <v>40</v>
      </c>
      <c r="G43" s="130"/>
      <c r="H43" s="95" t="str">
        <f t="shared" si="1"/>
        <v/>
      </c>
      <c r="I43" s="131"/>
      <c r="J43" s="123" t="str">
        <f t="shared" si="22"/>
        <v/>
      </c>
      <c r="K43" s="124"/>
      <c r="L43" s="123" t="str">
        <f t="shared" si="23"/>
        <v/>
      </c>
      <c r="M43" s="346">
        <v>2</v>
      </c>
      <c r="N43" s="123">
        <f t="shared" si="24"/>
        <v>552.41999999999996</v>
      </c>
      <c r="O43" s="346"/>
      <c r="P43" s="123" t="str">
        <f t="shared" si="2"/>
        <v/>
      </c>
      <c r="Q43" s="351"/>
      <c r="R43" s="123" t="str">
        <f t="shared" si="25"/>
        <v/>
      </c>
      <c r="S43" s="352"/>
      <c r="T43" s="123" t="str">
        <f t="shared" si="26"/>
        <v/>
      </c>
      <c r="U43" s="346"/>
      <c r="V43" s="123" t="str">
        <f t="shared" si="27"/>
        <v/>
      </c>
      <c r="W43" s="346"/>
      <c r="X43" s="123" t="str">
        <f t="shared" si="28"/>
        <v/>
      </c>
      <c r="Y43" s="346"/>
      <c r="Z43" s="123" t="str">
        <f t="shared" si="29"/>
        <v/>
      </c>
      <c r="AA43" s="124"/>
      <c r="AB43" s="123" t="str">
        <f t="shared" si="30"/>
        <v/>
      </c>
      <c r="AC43" s="124"/>
      <c r="AD43" s="123" t="str">
        <f t="shared" si="3"/>
        <v/>
      </c>
      <c r="AE43" s="124"/>
      <c r="AF43" s="123" t="str">
        <f t="shared" si="31"/>
        <v/>
      </c>
      <c r="AG43" s="132"/>
      <c r="AH43" s="126" t="str">
        <f t="shared" si="32"/>
        <v/>
      </c>
      <c r="AI43" s="127"/>
      <c r="AJ43" s="236" t="str">
        <f t="shared" si="4"/>
        <v/>
      </c>
      <c r="AK43" s="123" t="str">
        <f t="shared" si="5"/>
        <v/>
      </c>
      <c r="AL43" s="123" t="str">
        <f t="shared" si="6"/>
        <v/>
      </c>
      <c r="AM43" s="123" t="str">
        <f t="shared" si="7"/>
        <v/>
      </c>
      <c r="AN43" s="123" t="str">
        <f t="shared" si="8"/>
        <v/>
      </c>
      <c r="AO43" s="123" t="str">
        <f t="shared" si="33"/>
        <v/>
      </c>
      <c r="AP43" s="123" t="str">
        <f t="shared" si="34"/>
        <v/>
      </c>
      <c r="AQ43" s="123" t="str">
        <f t="shared" si="35"/>
        <v/>
      </c>
      <c r="AR43" s="123" t="str">
        <f t="shared" si="36"/>
        <v/>
      </c>
      <c r="AS43" s="123" t="str">
        <f t="shared" si="37"/>
        <v/>
      </c>
      <c r="AT43" s="349" t="str">
        <f t="shared" si="38"/>
        <v/>
      </c>
      <c r="AU43" s="126" t="str">
        <f t="shared" si="39"/>
        <v/>
      </c>
      <c r="AV43" s="128" t="str">
        <f t="shared" si="41"/>
        <v/>
      </c>
      <c r="AW43" s="240" t="str">
        <f t="shared" si="10"/>
        <v/>
      </c>
      <c r="AX43" s="133" t="str">
        <f t="shared" si="11"/>
        <v/>
      </c>
      <c r="AY43" s="133">
        <f t="shared" si="12"/>
        <v>552.41999999999996</v>
      </c>
      <c r="AZ43" s="133" t="str">
        <f t="shared" si="13"/>
        <v/>
      </c>
      <c r="BA43" s="133" t="str">
        <f t="shared" si="14"/>
        <v/>
      </c>
      <c r="BB43" s="133" t="str">
        <f t="shared" si="15"/>
        <v/>
      </c>
      <c r="BC43" s="133" t="str">
        <f t="shared" si="16"/>
        <v/>
      </c>
      <c r="BD43" s="133" t="str">
        <f t="shared" si="17"/>
        <v/>
      </c>
      <c r="BE43" s="133" t="str">
        <f t="shared" si="18"/>
        <v/>
      </c>
      <c r="BF43" s="133" t="str">
        <f t="shared" si="19"/>
        <v/>
      </c>
      <c r="BG43" s="353" t="str">
        <f t="shared" si="20"/>
        <v/>
      </c>
      <c r="BH43" s="354" t="str">
        <f t="shared" si="40"/>
        <v/>
      </c>
      <c r="BL43" s="136"/>
      <c r="BM43" s="136"/>
      <c r="BN43" s="136"/>
      <c r="BO43" s="136"/>
      <c r="BP43" s="136"/>
      <c r="BQ43" s="137"/>
    </row>
    <row r="44" spans="1:70" x14ac:dyDescent="0.3">
      <c r="A44" s="119"/>
      <c r="B44" s="403" t="s">
        <v>185</v>
      </c>
      <c r="C44" s="232">
        <f t="shared" si="0"/>
        <v>11</v>
      </c>
      <c r="D44" s="120">
        <v>235</v>
      </c>
      <c r="E44" s="121">
        <f t="shared" si="21"/>
        <v>2585</v>
      </c>
      <c r="F44" s="122" t="s">
        <v>40</v>
      </c>
      <c r="G44" s="130"/>
      <c r="H44" s="95" t="str">
        <f t="shared" si="1"/>
        <v/>
      </c>
      <c r="I44" s="131"/>
      <c r="J44" s="123" t="str">
        <f t="shared" si="22"/>
        <v/>
      </c>
      <c r="K44" s="242"/>
      <c r="L44" s="123" t="str">
        <f t="shared" si="23"/>
        <v/>
      </c>
      <c r="M44" s="346">
        <v>9</v>
      </c>
      <c r="N44" s="123">
        <f t="shared" si="24"/>
        <v>2115</v>
      </c>
      <c r="O44" s="346">
        <v>2</v>
      </c>
      <c r="P44" s="123">
        <f t="shared" si="2"/>
        <v>470</v>
      </c>
      <c r="Q44" s="351"/>
      <c r="R44" s="123" t="str">
        <f t="shared" si="25"/>
        <v/>
      </c>
      <c r="S44" s="352"/>
      <c r="T44" s="123" t="str">
        <f t="shared" si="26"/>
        <v/>
      </c>
      <c r="U44" s="346"/>
      <c r="V44" s="123" t="str">
        <f t="shared" si="27"/>
        <v/>
      </c>
      <c r="W44" s="346"/>
      <c r="X44" s="123" t="str">
        <f t="shared" si="28"/>
        <v/>
      </c>
      <c r="Y44" s="346"/>
      <c r="Z44" s="123" t="str">
        <f t="shared" si="29"/>
        <v/>
      </c>
      <c r="AA44" s="124"/>
      <c r="AB44" s="123" t="str">
        <f t="shared" si="30"/>
        <v/>
      </c>
      <c r="AC44" s="124"/>
      <c r="AD44" s="123" t="str">
        <f t="shared" si="3"/>
        <v/>
      </c>
      <c r="AE44" s="124"/>
      <c r="AF44" s="123" t="str">
        <f t="shared" si="31"/>
        <v/>
      </c>
      <c r="AG44" s="132"/>
      <c r="AH44" s="126" t="str">
        <f t="shared" si="32"/>
        <v/>
      </c>
      <c r="AI44" s="127"/>
      <c r="AJ44" s="236" t="str">
        <f t="shared" si="4"/>
        <v/>
      </c>
      <c r="AK44" s="123" t="str">
        <f t="shared" si="5"/>
        <v/>
      </c>
      <c r="AL44" s="123" t="str">
        <f t="shared" si="6"/>
        <v/>
      </c>
      <c r="AM44" s="123" t="str">
        <f t="shared" si="7"/>
        <v/>
      </c>
      <c r="AN44" s="123" t="str">
        <f t="shared" si="8"/>
        <v/>
      </c>
      <c r="AO44" s="123" t="str">
        <f t="shared" si="33"/>
        <v/>
      </c>
      <c r="AP44" s="123" t="str">
        <f t="shared" si="34"/>
        <v/>
      </c>
      <c r="AQ44" s="123" t="str">
        <f t="shared" si="35"/>
        <v/>
      </c>
      <c r="AR44" s="123" t="str">
        <f t="shared" si="36"/>
        <v/>
      </c>
      <c r="AS44" s="123" t="str">
        <f t="shared" si="37"/>
        <v/>
      </c>
      <c r="AT44" s="349" t="str">
        <f t="shared" si="38"/>
        <v/>
      </c>
      <c r="AU44" s="126" t="str">
        <f t="shared" si="39"/>
        <v/>
      </c>
      <c r="AV44" s="128" t="str">
        <f t="shared" si="41"/>
        <v/>
      </c>
      <c r="AW44" s="240" t="str">
        <f t="shared" si="10"/>
        <v/>
      </c>
      <c r="AX44" s="133" t="str">
        <f t="shared" si="11"/>
        <v/>
      </c>
      <c r="AY44" s="133">
        <f t="shared" si="12"/>
        <v>2115</v>
      </c>
      <c r="AZ44" s="133">
        <f t="shared" si="13"/>
        <v>470</v>
      </c>
      <c r="BA44" s="133" t="str">
        <f t="shared" si="14"/>
        <v/>
      </c>
      <c r="BB44" s="133" t="str">
        <f t="shared" si="15"/>
        <v/>
      </c>
      <c r="BC44" s="133" t="str">
        <f t="shared" si="16"/>
        <v/>
      </c>
      <c r="BD44" s="133" t="str">
        <f t="shared" si="17"/>
        <v/>
      </c>
      <c r="BE44" s="133" t="str">
        <f t="shared" si="18"/>
        <v/>
      </c>
      <c r="BF44" s="133" t="str">
        <f t="shared" si="19"/>
        <v/>
      </c>
      <c r="BG44" s="353" t="str">
        <f t="shared" si="20"/>
        <v/>
      </c>
      <c r="BH44" s="354" t="str">
        <f t="shared" si="40"/>
        <v/>
      </c>
      <c r="BL44" s="136"/>
      <c r="BM44" s="136"/>
      <c r="BN44" s="136"/>
      <c r="BO44" s="136"/>
      <c r="BP44" s="136"/>
      <c r="BQ44" s="137"/>
    </row>
    <row r="45" spans="1:70" x14ac:dyDescent="0.3">
      <c r="A45" s="119"/>
      <c r="B45" s="403" t="s">
        <v>186</v>
      </c>
      <c r="C45" s="232">
        <f t="shared" si="0"/>
        <v>3</v>
      </c>
      <c r="D45" s="120">
        <v>235</v>
      </c>
      <c r="E45" s="121">
        <f t="shared" si="21"/>
        <v>705</v>
      </c>
      <c r="F45" s="122" t="s">
        <v>40</v>
      </c>
      <c r="G45" s="130"/>
      <c r="H45" s="95" t="str">
        <f t="shared" si="1"/>
        <v/>
      </c>
      <c r="I45" s="131"/>
      <c r="J45" s="123" t="str">
        <f t="shared" si="22"/>
        <v/>
      </c>
      <c r="K45" s="235"/>
      <c r="L45" s="123" t="str">
        <f t="shared" si="23"/>
        <v/>
      </c>
      <c r="M45" s="346"/>
      <c r="N45" s="123" t="str">
        <f t="shared" si="24"/>
        <v/>
      </c>
      <c r="O45" s="346">
        <v>3</v>
      </c>
      <c r="P45" s="123">
        <f t="shared" si="2"/>
        <v>705</v>
      </c>
      <c r="Q45" s="351"/>
      <c r="R45" s="123" t="str">
        <f t="shared" si="25"/>
        <v/>
      </c>
      <c r="S45" s="352"/>
      <c r="T45" s="123" t="str">
        <f t="shared" si="26"/>
        <v/>
      </c>
      <c r="U45" s="346"/>
      <c r="V45" s="123" t="str">
        <f t="shared" si="27"/>
        <v/>
      </c>
      <c r="W45" s="346"/>
      <c r="X45" s="123" t="str">
        <f t="shared" si="28"/>
        <v/>
      </c>
      <c r="Y45" s="346"/>
      <c r="Z45" s="123" t="str">
        <f t="shared" si="29"/>
        <v/>
      </c>
      <c r="AA45" s="124"/>
      <c r="AB45" s="123" t="str">
        <f t="shared" si="30"/>
        <v/>
      </c>
      <c r="AC45" s="124"/>
      <c r="AD45" s="123" t="str">
        <f t="shared" si="3"/>
        <v/>
      </c>
      <c r="AE45" s="124"/>
      <c r="AF45" s="123" t="str">
        <f t="shared" si="31"/>
        <v/>
      </c>
      <c r="AG45" s="132"/>
      <c r="AH45" s="126" t="str">
        <f t="shared" si="32"/>
        <v/>
      </c>
      <c r="AI45" s="127"/>
      <c r="AJ45" s="236" t="str">
        <f t="shared" si="4"/>
        <v/>
      </c>
      <c r="AK45" s="123" t="str">
        <f t="shared" si="5"/>
        <v/>
      </c>
      <c r="AL45" s="123" t="str">
        <f t="shared" si="6"/>
        <v/>
      </c>
      <c r="AM45" s="123" t="str">
        <f t="shared" si="7"/>
        <v/>
      </c>
      <c r="AN45" s="123" t="str">
        <f t="shared" si="8"/>
        <v/>
      </c>
      <c r="AO45" s="123" t="str">
        <f t="shared" si="33"/>
        <v/>
      </c>
      <c r="AP45" s="123" t="str">
        <f t="shared" si="34"/>
        <v/>
      </c>
      <c r="AQ45" s="123" t="str">
        <f t="shared" si="35"/>
        <v/>
      </c>
      <c r="AR45" s="123" t="str">
        <f t="shared" si="36"/>
        <v/>
      </c>
      <c r="AS45" s="123" t="str">
        <f t="shared" si="37"/>
        <v/>
      </c>
      <c r="AT45" s="349" t="str">
        <f t="shared" si="38"/>
        <v/>
      </c>
      <c r="AU45" s="126" t="str">
        <f t="shared" si="39"/>
        <v/>
      </c>
      <c r="AV45" s="128" t="str">
        <f t="shared" si="41"/>
        <v/>
      </c>
      <c r="AW45" s="240" t="str">
        <f t="shared" si="10"/>
        <v/>
      </c>
      <c r="AX45" s="133" t="str">
        <f t="shared" si="11"/>
        <v/>
      </c>
      <c r="AY45" s="133" t="str">
        <f t="shared" si="12"/>
        <v/>
      </c>
      <c r="AZ45" s="133">
        <f t="shared" si="13"/>
        <v>705</v>
      </c>
      <c r="BA45" s="133" t="str">
        <f t="shared" si="14"/>
        <v/>
      </c>
      <c r="BB45" s="133" t="str">
        <f t="shared" si="15"/>
        <v/>
      </c>
      <c r="BC45" s="133" t="str">
        <f t="shared" si="16"/>
        <v/>
      </c>
      <c r="BD45" s="133" t="str">
        <f t="shared" si="17"/>
        <v/>
      </c>
      <c r="BE45" s="133" t="str">
        <f t="shared" si="18"/>
        <v/>
      </c>
      <c r="BF45" s="133" t="str">
        <f t="shared" si="19"/>
        <v/>
      </c>
      <c r="BG45" s="353" t="str">
        <f t="shared" si="20"/>
        <v/>
      </c>
      <c r="BH45" s="354" t="str">
        <f t="shared" si="40"/>
        <v/>
      </c>
      <c r="BL45" s="136"/>
      <c r="BM45" s="136"/>
      <c r="BN45" s="136"/>
      <c r="BO45" s="136"/>
      <c r="BP45" s="136"/>
      <c r="BQ45" s="137"/>
      <c r="BR45" s="145"/>
    </row>
    <row r="46" spans="1:70" x14ac:dyDescent="0.3">
      <c r="A46" s="119"/>
      <c r="B46" s="403" t="s">
        <v>254</v>
      </c>
      <c r="C46" s="232">
        <f t="shared" si="0"/>
        <v>5</v>
      </c>
      <c r="D46" s="120">
        <v>389</v>
      </c>
      <c r="E46" s="121">
        <f t="shared" si="21"/>
        <v>1945</v>
      </c>
      <c r="F46" s="122" t="s">
        <v>40</v>
      </c>
      <c r="G46" s="130"/>
      <c r="H46" s="95" t="str">
        <f t="shared" si="1"/>
        <v/>
      </c>
      <c r="I46" s="131"/>
      <c r="J46" s="123" t="str">
        <f t="shared" si="22"/>
        <v/>
      </c>
      <c r="K46" s="124">
        <v>5</v>
      </c>
      <c r="L46" s="123">
        <f t="shared" si="23"/>
        <v>1945</v>
      </c>
      <c r="M46" s="346"/>
      <c r="N46" s="123" t="str">
        <f t="shared" si="24"/>
        <v/>
      </c>
      <c r="O46" s="346"/>
      <c r="P46" s="123" t="str">
        <f t="shared" si="2"/>
        <v/>
      </c>
      <c r="Q46" s="351"/>
      <c r="R46" s="123" t="str">
        <f t="shared" si="25"/>
        <v/>
      </c>
      <c r="S46" s="352"/>
      <c r="T46" s="123" t="str">
        <f t="shared" si="26"/>
        <v/>
      </c>
      <c r="U46" s="346"/>
      <c r="V46" s="123" t="str">
        <f t="shared" si="27"/>
        <v/>
      </c>
      <c r="W46" s="346"/>
      <c r="X46" s="123" t="str">
        <f t="shared" si="28"/>
        <v/>
      </c>
      <c r="Y46" s="346"/>
      <c r="Z46" s="123" t="str">
        <f t="shared" si="29"/>
        <v/>
      </c>
      <c r="AA46" s="124"/>
      <c r="AB46" s="123" t="str">
        <f t="shared" si="30"/>
        <v/>
      </c>
      <c r="AC46" s="124"/>
      <c r="AD46" s="123" t="str">
        <f t="shared" si="3"/>
        <v/>
      </c>
      <c r="AE46" s="124"/>
      <c r="AF46" s="123" t="str">
        <f t="shared" si="31"/>
        <v/>
      </c>
      <c r="AG46" s="132"/>
      <c r="AH46" s="126" t="str">
        <f t="shared" si="32"/>
        <v/>
      </c>
      <c r="AI46" s="127"/>
      <c r="AJ46" s="236" t="str">
        <f t="shared" si="4"/>
        <v/>
      </c>
      <c r="AK46" s="123" t="str">
        <f t="shared" si="5"/>
        <v/>
      </c>
      <c r="AL46" s="123" t="str">
        <f t="shared" si="6"/>
        <v/>
      </c>
      <c r="AM46" s="123" t="str">
        <f t="shared" si="7"/>
        <v/>
      </c>
      <c r="AN46" s="123" t="str">
        <f t="shared" si="8"/>
        <v/>
      </c>
      <c r="AO46" s="123" t="str">
        <f t="shared" si="33"/>
        <v/>
      </c>
      <c r="AP46" s="123" t="str">
        <f t="shared" si="34"/>
        <v/>
      </c>
      <c r="AQ46" s="123" t="str">
        <f t="shared" si="35"/>
        <v/>
      </c>
      <c r="AR46" s="123" t="str">
        <f t="shared" si="36"/>
        <v/>
      </c>
      <c r="AS46" s="123" t="str">
        <f t="shared" si="37"/>
        <v/>
      </c>
      <c r="AT46" s="349" t="str">
        <f t="shared" si="38"/>
        <v/>
      </c>
      <c r="AU46" s="126" t="str">
        <f t="shared" si="39"/>
        <v/>
      </c>
      <c r="AV46" s="128" t="str">
        <f t="shared" si="41"/>
        <v/>
      </c>
      <c r="AW46" s="240" t="str">
        <f t="shared" si="10"/>
        <v/>
      </c>
      <c r="AX46" s="133">
        <f t="shared" si="11"/>
        <v>1945</v>
      </c>
      <c r="AY46" s="133" t="str">
        <f t="shared" si="12"/>
        <v/>
      </c>
      <c r="AZ46" s="133" t="str">
        <f t="shared" si="13"/>
        <v/>
      </c>
      <c r="BA46" s="133" t="str">
        <f t="shared" si="14"/>
        <v/>
      </c>
      <c r="BB46" s="133" t="str">
        <f t="shared" si="15"/>
        <v/>
      </c>
      <c r="BC46" s="133" t="str">
        <f t="shared" si="16"/>
        <v/>
      </c>
      <c r="BD46" s="133" t="str">
        <f t="shared" si="17"/>
        <v/>
      </c>
      <c r="BE46" s="133" t="str">
        <f t="shared" si="18"/>
        <v/>
      </c>
      <c r="BF46" s="133" t="str">
        <f t="shared" si="19"/>
        <v/>
      </c>
      <c r="BG46" s="353" t="str">
        <f t="shared" si="20"/>
        <v/>
      </c>
      <c r="BH46" s="354" t="str">
        <f t="shared" si="40"/>
        <v/>
      </c>
      <c r="BK46" s="139"/>
      <c r="BL46" s="140"/>
      <c r="BM46" s="140"/>
      <c r="BN46" s="140"/>
      <c r="BO46" s="140"/>
      <c r="BP46" s="140"/>
      <c r="BQ46" s="141"/>
      <c r="BR46" s="138"/>
    </row>
    <row r="47" spans="1:70" x14ac:dyDescent="0.3">
      <c r="A47" s="119"/>
      <c r="B47" s="403" t="s">
        <v>187</v>
      </c>
      <c r="C47" s="232">
        <f t="shared" si="0"/>
        <v>5</v>
      </c>
      <c r="D47" s="120">
        <v>420</v>
      </c>
      <c r="E47" s="121">
        <f t="shared" si="21"/>
        <v>2100</v>
      </c>
      <c r="F47" s="122" t="s">
        <v>40</v>
      </c>
      <c r="G47" s="130"/>
      <c r="H47" s="95" t="str">
        <f t="shared" si="1"/>
        <v/>
      </c>
      <c r="I47" s="131"/>
      <c r="J47" s="123" t="str">
        <f t="shared" si="22"/>
        <v/>
      </c>
      <c r="K47" s="124">
        <v>5</v>
      </c>
      <c r="L47" s="123">
        <f t="shared" si="23"/>
        <v>2100</v>
      </c>
      <c r="M47" s="346"/>
      <c r="N47" s="123" t="str">
        <f t="shared" si="24"/>
        <v/>
      </c>
      <c r="O47" s="346"/>
      <c r="P47" s="123" t="str">
        <f t="shared" si="2"/>
        <v/>
      </c>
      <c r="Q47" s="351"/>
      <c r="R47" s="123" t="str">
        <f t="shared" si="25"/>
        <v/>
      </c>
      <c r="S47" s="352"/>
      <c r="T47" s="123" t="str">
        <f t="shared" si="26"/>
        <v/>
      </c>
      <c r="U47" s="346"/>
      <c r="V47" s="123" t="str">
        <f t="shared" si="27"/>
        <v/>
      </c>
      <c r="W47" s="346"/>
      <c r="X47" s="123" t="str">
        <f t="shared" si="28"/>
        <v/>
      </c>
      <c r="Y47" s="346"/>
      <c r="Z47" s="123" t="str">
        <f t="shared" si="29"/>
        <v/>
      </c>
      <c r="AA47" s="124"/>
      <c r="AB47" s="123" t="str">
        <f t="shared" si="30"/>
        <v/>
      </c>
      <c r="AC47" s="124"/>
      <c r="AD47" s="123" t="str">
        <f t="shared" si="3"/>
        <v/>
      </c>
      <c r="AE47" s="124"/>
      <c r="AF47" s="123" t="str">
        <f t="shared" si="31"/>
        <v/>
      </c>
      <c r="AG47" s="132"/>
      <c r="AH47" s="126" t="str">
        <f t="shared" si="32"/>
        <v/>
      </c>
      <c r="AI47" s="127"/>
      <c r="AJ47" s="236" t="str">
        <f t="shared" si="4"/>
        <v/>
      </c>
      <c r="AK47" s="123" t="str">
        <f t="shared" si="5"/>
        <v/>
      </c>
      <c r="AL47" s="123" t="str">
        <f t="shared" si="6"/>
        <v/>
      </c>
      <c r="AM47" s="123" t="str">
        <f t="shared" si="7"/>
        <v/>
      </c>
      <c r="AN47" s="123" t="str">
        <f t="shared" si="8"/>
        <v/>
      </c>
      <c r="AO47" s="123" t="str">
        <f t="shared" si="33"/>
        <v/>
      </c>
      <c r="AP47" s="123" t="str">
        <f t="shared" si="34"/>
        <v/>
      </c>
      <c r="AQ47" s="123" t="str">
        <f t="shared" si="35"/>
        <v/>
      </c>
      <c r="AR47" s="123" t="str">
        <f t="shared" si="36"/>
        <v/>
      </c>
      <c r="AS47" s="123" t="str">
        <f t="shared" si="37"/>
        <v/>
      </c>
      <c r="AT47" s="349" t="str">
        <f t="shared" si="38"/>
        <v/>
      </c>
      <c r="AU47" s="126" t="str">
        <f t="shared" si="39"/>
        <v/>
      </c>
      <c r="AV47" s="128" t="str">
        <f t="shared" si="41"/>
        <v/>
      </c>
      <c r="AW47" s="240" t="str">
        <f t="shared" si="10"/>
        <v/>
      </c>
      <c r="AX47" s="133">
        <f t="shared" si="11"/>
        <v>2100</v>
      </c>
      <c r="AY47" s="133" t="str">
        <f t="shared" si="12"/>
        <v/>
      </c>
      <c r="AZ47" s="133" t="str">
        <f t="shared" si="13"/>
        <v/>
      </c>
      <c r="BA47" s="133" t="str">
        <f t="shared" si="14"/>
        <v/>
      </c>
      <c r="BB47" s="133" t="str">
        <f t="shared" si="15"/>
        <v/>
      </c>
      <c r="BC47" s="133" t="str">
        <f t="shared" si="16"/>
        <v/>
      </c>
      <c r="BD47" s="133" t="str">
        <f t="shared" si="17"/>
        <v/>
      </c>
      <c r="BE47" s="133" t="str">
        <f t="shared" si="18"/>
        <v/>
      </c>
      <c r="BF47" s="133" t="str">
        <f t="shared" si="19"/>
        <v/>
      </c>
      <c r="BG47" s="353" t="str">
        <f t="shared" si="20"/>
        <v/>
      </c>
      <c r="BH47" s="354" t="str">
        <f t="shared" si="40"/>
        <v/>
      </c>
      <c r="BK47" s="139"/>
      <c r="BL47" s="140"/>
      <c r="BM47" s="140"/>
      <c r="BN47" s="140"/>
      <c r="BO47" s="140"/>
      <c r="BP47" s="140"/>
      <c r="BQ47" s="141"/>
      <c r="BR47" s="145"/>
    </row>
    <row r="48" spans="1:70" x14ac:dyDescent="0.3">
      <c r="A48" s="119"/>
      <c r="B48" s="403" t="s">
        <v>188</v>
      </c>
      <c r="C48" s="232">
        <f t="shared" si="0"/>
        <v>2</v>
      </c>
      <c r="D48" s="120">
        <v>303</v>
      </c>
      <c r="E48" s="121">
        <f t="shared" si="21"/>
        <v>606</v>
      </c>
      <c r="F48" s="122" t="s">
        <v>40</v>
      </c>
      <c r="G48" s="130"/>
      <c r="H48" s="95" t="str">
        <f t="shared" si="1"/>
        <v/>
      </c>
      <c r="I48" s="131"/>
      <c r="J48" s="123" t="str">
        <f t="shared" si="22"/>
        <v/>
      </c>
      <c r="K48" s="124"/>
      <c r="L48" s="123" t="str">
        <f t="shared" si="23"/>
        <v/>
      </c>
      <c r="M48" s="346"/>
      <c r="N48" s="123" t="str">
        <f t="shared" si="24"/>
        <v/>
      </c>
      <c r="O48" s="346"/>
      <c r="P48" s="123" t="str">
        <f t="shared" si="2"/>
        <v/>
      </c>
      <c r="Q48" s="351"/>
      <c r="R48" s="123" t="str">
        <f t="shared" si="25"/>
        <v/>
      </c>
      <c r="S48" s="352"/>
      <c r="T48" s="123" t="str">
        <f t="shared" si="26"/>
        <v/>
      </c>
      <c r="U48" s="346"/>
      <c r="V48" s="123" t="str">
        <f t="shared" si="27"/>
        <v/>
      </c>
      <c r="W48" s="346"/>
      <c r="X48" s="123" t="str">
        <f t="shared" si="28"/>
        <v/>
      </c>
      <c r="Y48" s="346"/>
      <c r="Z48" s="123" t="str">
        <f t="shared" si="29"/>
        <v/>
      </c>
      <c r="AA48" s="124"/>
      <c r="AB48" s="123" t="str">
        <f t="shared" si="30"/>
        <v/>
      </c>
      <c r="AC48" s="124"/>
      <c r="AD48" s="123" t="str">
        <f t="shared" si="3"/>
        <v/>
      </c>
      <c r="AE48" s="124"/>
      <c r="AF48" s="123" t="str">
        <f t="shared" si="31"/>
        <v/>
      </c>
      <c r="AG48" s="132">
        <v>2</v>
      </c>
      <c r="AH48" s="126">
        <f t="shared" si="32"/>
        <v>606</v>
      </c>
      <c r="AI48" s="127"/>
      <c r="AJ48" s="236">
        <f t="shared" si="4"/>
        <v>27.630439120856028</v>
      </c>
      <c r="AK48" s="123">
        <f t="shared" si="5"/>
        <v>106.88238383223249</v>
      </c>
      <c r="AL48" s="123">
        <f t="shared" si="6"/>
        <v>180.56888556371291</v>
      </c>
      <c r="AM48" s="123">
        <f t="shared" si="7"/>
        <v>132.12509780557133</v>
      </c>
      <c r="AN48" s="123">
        <f t="shared" si="8"/>
        <v>58.595293649276812</v>
      </c>
      <c r="AO48" s="123">
        <f t="shared" si="33"/>
        <v>22.988479645006958</v>
      </c>
      <c r="AP48" s="123">
        <f t="shared" si="34"/>
        <v>6.0746638768285104</v>
      </c>
      <c r="AQ48" s="123">
        <f t="shared" si="35"/>
        <v>4.3501736714201336</v>
      </c>
      <c r="AR48" s="123">
        <f t="shared" si="36"/>
        <v>7.0047898374013755</v>
      </c>
      <c r="AS48" s="123">
        <f t="shared" si="37"/>
        <v>8.6811497984888852</v>
      </c>
      <c r="AT48" s="349">
        <f t="shared" si="38"/>
        <v>51.098643199204524</v>
      </c>
      <c r="AU48" s="126" t="str">
        <f t="shared" si="39"/>
        <v/>
      </c>
      <c r="AV48" s="128" t="str">
        <f t="shared" si="41"/>
        <v/>
      </c>
      <c r="AW48" s="240">
        <f t="shared" si="10"/>
        <v>27.630439120856028</v>
      </c>
      <c r="AX48" s="133">
        <f t="shared" si="11"/>
        <v>106.88238383223249</v>
      </c>
      <c r="AY48" s="133">
        <f t="shared" si="12"/>
        <v>180.56888556371291</v>
      </c>
      <c r="AZ48" s="133">
        <f t="shared" si="13"/>
        <v>132.12509780557133</v>
      </c>
      <c r="BA48" s="133">
        <f t="shared" si="14"/>
        <v>58.595293649276812</v>
      </c>
      <c r="BB48" s="133">
        <f t="shared" si="15"/>
        <v>22.988479645006958</v>
      </c>
      <c r="BC48" s="133">
        <f t="shared" si="16"/>
        <v>6.0746638768285104</v>
      </c>
      <c r="BD48" s="133">
        <f t="shared" si="17"/>
        <v>4.3501736714201336</v>
      </c>
      <c r="BE48" s="133">
        <f t="shared" si="18"/>
        <v>7.0047898374013755</v>
      </c>
      <c r="BF48" s="133">
        <f t="shared" si="19"/>
        <v>8.6811497984888852</v>
      </c>
      <c r="BG48" s="353">
        <f t="shared" si="20"/>
        <v>51.098643199204524</v>
      </c>
      <c r="BH48" s="354" t="str">
        <f t="shared" si="40"/>
        <v/>
      </c>
      <c r="BK48" s="139"/>
      <c r="BL48" s="140"/>
      <c r="BM48" s="140"/>
      <c r="BN48" s="140"/>
      <c r="BO48" s="140"/>
      <c r="BP48" s="140"/>
      <c r="BQ48" s="141"/>
      <c r="BR48" s="145"/>
    </row>
    <row r="49" spans="1:70" x14ac:dyDescent="0.3">
      <c r="A49" s="119"/>
      <c r="B49" s="404" t="s">
        <v>255</v>
      </c>
      <c r="C49" s="232">
        <f t="shared" si="0"/>
        <v>2</v>
      </c>
      <c r="D49" s="120">
        <v>390</v>
      </c>
      <c r="E49" s="121">
        <f t="shared" si="21"/>
        <v>780</v>
      </c>
      <c r="F49" s="122" t="s">
        <v>40</v>
      </c>
      <c r="G49" s="130"/>
      <c r="H49" s="95" t="str">
        <f t="shared" si="1"/>
        <v/>
      </c>
      <c r="I49" s="131"/>
      <c r="J49" s="123" t="str">
        <f t="shared" si="22"/>
        <v/>
      </c>
      <c r="K49" s="124"/>
      <c r="L49" s="123" t="str">
        <f t="shared" si="23"/>
        <v/>
      </c>
      <c r="M49" s="346"/>
      <c r="N49" s="123" t="str">
        <f t="shared" si="24"/>
        <v/>
      </c>
      <c r="O49" s="346"/>
      <c r="P49" s="123" t="str">
        <f t="shared" si="2"/>
        <v/>
      </c>
      <c r="Q49" s="351"/>
      <c r="R49" s="123" t="str">
        <f t="shared" si="25"/>
        <v/>
      </c>
      <c r="S49" s="352">
        <v>2</v>
      </c>
      <c r="T49" s="123">
        <f t="shared" si="26"/>
        <v>780</v>
      </c>
      <c r="U49" s="346"/>
      <c r="V49" s="123" t="str">
        <f t="shared" si="27"/>
        <v/>
      </c>
      <c r="W49" s="346"/>
      <c r="X49" s="123" t="str">
        <f t="shared" si="28"/>
        <v/>
      </c>
      <c r="Y49" s="346"/>
      <c r="Z49" s="123" t="str">
        <f t="shared" si="29"/>
        <v/>
      </c>
      <c r="AA49" s="124"/>
      <c r="AB49" s="123" t="str">
        <f t="shared" si="30"/>
        <v/>
      </c>
      <c r="AC49" s="124"/>
      <c r="AD49" s="123" t="str">
        <f t="shared" si="3"/>
        <v/>
      </c>
      <c r="AE49" s="124"/>
      <c r="AF49" s="123" t="str">
        <f t="shared" si="31"/>
        <v/>
      </c>
      <c r="AG49" s="132"/>
      <c r="AH49" s="126" t="str">
        <f t="shared" si="32"/>
        <v/>
      </c>
      <c r="AI49" s="127"/>
      <c r="AJ49" s="236" t="str">
        <f t="shared" si="4"/>
        <v/>
      </c>
      <c r="AK49" s="123" t="str">
        <f t="shared" si="5"/>
        <v/>
      </c>
      <c r="AL49" s="123" t="str">
        <f t="shared" si="6"/>
        <v/>
      </c>
      <c r="AM49" s="123" t="str">
        <f t="shared" si="7"/>
        <v/>
      </c>
      <c r="AN49" s="123" t="str">
        <f t="shared" si="8"/>
        <v/>
      </c>
      <c r="AO49" s="123" t="str">
        <f t="shared" si="33"/>
        <v/>
      </c>
      <c r="AP49" s="123" t="str">
        <f t="shared" si="34"/>
        <v/>
      </c>
      <c r="AQ49" s="123" t="str">
        <f t="shared" si="35"/>
        <v/>
      </c>
      <c r="AR49" s="123" t="str">
        <f t="shared" si="36"/>
        <v/>
      </c>
      <c r="AS49" s="123" t="str">
        <f t="shared" si="37"/>
        <v/>
      </c>
      <c r="AT49" s="349" t="str">
        <f t="shared" si="38"/>
        <v/>
      </c>
      <c r="AU49" s="126" t="str">
        <f t="shared" si="39"/>
        <v/>
      </c>
      <c r="AV49" s="128" t="str">
        <f t="shared" si="41"/>
        <v/>
      </c>
      <c r="AW49" s="240" t="str">
        <f t="shared" si="10"/>
        <v/>
      </c>
      <c r="AX49" s="133" t="str">
        <f t="shared" si="11"/>
        <v/>
      </c>
      <c r="AY49" s="133" t="str">
        <f t="shared" si="12"/>
        <v/>
      </c>
      <c r="AZ49" s="133" t="str">
        <f t="shared" si="13"/>
        <v/>
      </c>
      <c r="BA49" s="133" t="str">
        <f t="shared" si="14"/>
        <v/>
      </c>
      <c r="BB49" s="133">
        <f t="shared" si="15"/>
        <v>780</v>
      </c>
      <c r="BC49" s="133" t="str">
        <f t="shared" si="16"/>
        <v/>
      </c>
      <c r="BD49" s="133" t="str">
        <f t="shared" si="17"/>
        <v/>
      </c>
      <c r="BE49" s="133" t="str">
        <f t="shared" si="18"/>
        <v/>
      </c>
      <c r="BF49" s="133" t="str">
        <f t="shared" si="19"/>
        <v/>
      </c>
      <c r="BG49" s="353" t="str">
        <f t="shared" si="20"/>
        <v/>
      </c>
      <c r="BH49" s="354" t="str">
        <f t="shared" si="40"/>
        <v/>
      </c>
      <c r="BK49" s="139"/>
      <c r="BL49" s="140"/>
      <c r="BM49" s="140"/>
      <c r="BN49" s="140"/>
      <c r="BO49" s="140"/>
      <c r="BP49" s="140"/>
      <c r="BQ49" s="141"/>
      <c r="BR49" s="138"/>
    </row>
    <row r="50" spans="1:70" x14ac:dyDescent="0.3">
      <c r="A50" s="119"/>
      <c r="B50" s="403" t="s">
        <v>256</v>
      </c>
      <c r="C50" s="232">
        <f t="shared" si="0"/>
        <v>3</v>
      </c>
      <c r="D50" s="120">
        <v>654</v>
      </c>
      <c r="E50" s="121">
        <f t="shared" si="21"/>
        <v>1962</v>
      </c>
      <c r="F50" s="122" t="s">
        <v>40</v>
      </c>
      <c r="G50" s="130"/>
      <c r="H50" s="95" t="str">
        <f t="shared" si="1"/>
        <v/>
      </c>
      <c r="I50" s="131"/>
      <c r="J50" s="123" t="str">
        <f t="shared" si="22"/>
        <v/>
      </c>
      <c r="K50" s="124"/>
      <c r="L50" s="123" t="str">
        <f t="shared" si="23"/>
        <v/>
      </c>
      <c r="M50" s="346"/>
      <c r="N50" s="123" t="str">
        <f t="shared" si="24"/>
        <v/>
      </c>
      <c r="O50" s="346"/>
      <c r="P50" s="123" t="str">
        <f t="shared" si="2"/>
        <v/>
      </c>
      <c r="Q50" s="351"/>
      <c r="R50" s="123" t="str">
        <f t="shared" si="25"/>
        <v/>
      </c>
      <c r="S50" s="352"/>
      <c r="T50" s="123" t="str">
        <f t="shared" si="26"/>
        <v/>
      </c>
      <c r="U50" s="346"/>
      <c r="V50" s="123" t="str">
        <f t="shared" si="27"/>
        <v/>
      </c>
      <c r="W50" s="346"/>
      <c r="X50" s="123" t="str">
        <f t="shared" si="28"/>
        <v/>
      </c>
      <c r="Y50" s="346"/>
      <c r="Z50" s="123" t="str">
        <f t="shared" si="29"/>
        <v/>
      </c>
      <c r="AA50" s="124"/>
      <c r="AB50" s="123" t="str">
        <f t="shared" si="30"/>
        <v/>
      </c>
      <c r="AC50" s="124"/>
      <c r="AD50" s="123" t="str">
        <f t="shared" si="3"/>
        <v/>
      </c>
      <c r="AE50" s="124"/>
      <c r="AF50" s="123" t="str">
        <f t="shared" si="31"/>
        <v/>
      </c>
      <c r="AG50" s="132">
        <v>3</v>
      </c>
      <c r="AH50" s="126">
        <f t="shared" si="32"/>
        <v>1962</v>
      </c>
      <c r="AI50" s="127"/>
      <c r="AJ50" s="236">
        <f t="shared" si="4"/>
        <v>89.456966262573474</v>
      </c>
      <c r="AK50" s="123">
        <f t="shared" si="5"/>
        <v>346.04494567465372</v>
      </c>
      <c r="AL50" s="123">
        <f t="shared" si="6"/>
        <v>584.61411464687251</v>
      </c>
      <c r="AM50" s="123">
        <f t="shared" si="7"/>
        <v>427.77135626160225</v>
      </c>
      <c r="AN50" s="123">
        <f t="shared" si="8"/>
        <v>189.70951508231207</v>
      </c>
      <c r="AO50" s="123">
        <f t="shared" si="33"/>
        <v>74.428047959576986</v>
      </c>
      <c r="AP50" s="123">
        <f t="shared" si="34"/>
        <v>19.667476116068542</v>
      </c>
      <c r="AQ50" s="123">
        <f t="shared" si="35"/>
        <v>14.084225649053305</v>
      </c>
      <c r="AR50" s="123">
        <f t="shared" si="36"/>
        <v>22.678874028022275</v>
      </c>
      <c r="AS50" s="123">
        <f t="shared" si="37"/>
        <v>28.106296872335299</v>
      </c>
      <c r="AT50" s="349">
        <f t="shared" si="38"/>
        <v>165.43818144692949</v>
      </c>
      <c r="AU50" s="126" t="str">
        <f t="shared" si="39"/>
        <v/>
      </c>
      <c r="AV50" s="128" t="str">
        <f t="shared" si="41"/>
        <v/>
      </c>
      <c r="AW50" s="240">
        <f t="shared" si="10"/>
        <v>89.456966262573474</v>
      </c>
      <c r="AX50" s="133">
        <f t="shared" si="11"/>
        <v>346.04494567465372</v>
      </c>
      <c r="AY50" s="133">
        <f t="shared" si="12"/>
        <v>584.61411464687251</v>
      </c>
      <c r="AZ50" s="133">
        <f t="shared" si="13"/>
        <v>427.77135626160225</v>
      </c>
      <c r="BA50" s="133">
        <f t="shared" si="14"/>
        <v>189.70951508231207</v>
      </c>
      <c r="BB50" s="133">
        <f t="shared" si="15"/>
        <v>74.428047959576986</v>
      </c>
      <c r="BC50" s="133">
        <f t="shared" si="16"/>
        <v>19.667476116068542</v>
      </c>
      <c r="BD50" s="133">
        <f t="shared" si="17"/>
        <v>14.084225649053305</v>
      </c>
      <c r="BE50" s="133">
        <f t="shared" si="18"/>
        <v>22.678874028022275</v>
      </c>
      <c r="BF50" s="133">
        <f t="shared" si="19"/>
        <v>28.106296872335299</v>
      </c>
      <c r="BG50" s="353">
        <f t="shared" si="20"/>
        <v>165.43818144692949</v>
      </c>
      <c r="BH50" s="354" t="str">
        <f t="shared" si="40"/>
        <v/>
      </c>
      <c r="BK50" s="139"/>
      <c r="BL50" s="140"/>
      <c r="BM50" s="140"/>
      <c r="BN50" s="140"/>
      <c r="BO50" s="140"/>
      <c r="BP50" s="140"/>
      <c r="BQ50" s="141"/>
    </row>
    <row r="51" spans="1:70" x14ac:dyDescent="0.3">
      <c r="A51" s="119"/>
      <c r="B51" s="401" t="s">
        <v>189</v>
      </c>
      <c r="C51" s="232">
        <f t="shared" si="0"/>
        <v>21</v>
      </c>
      <c r="D51" s="120">
        <v>62.35</v>
      </c>
      <c r="E51" s="121">
        <f t="shared" si="21"/>
        <v>1309.3500000000001</v>
      </c>
      <c r="F51" s="122" t="s">
        <v>40</v>
      </c>
      <c r="G51" s="130"/>
      <c r="H51" s="95" t="str">
        <f t="shared" si="1"/>
        <v/>
      </c>
      <c r="I51" s="131"/>
      <c r="J51" s="123" t="str">
        <f t="shared" si="22"/>
        <v/>
      </c>
      <c r="K51" s="124"/>
      <c r="L51" s="123" t="str">
        <f t="shared" si="23"/>
        <v/>
      </c>
      <c r="M51" s="346">
        <v>10</v>
      </c>
      <c r="N51" s="123">
        <f t="shared" si="24"/>
        <v>623.5</v>
      </c>
      <c r="O51" s="346">
        <v>5</v>
      </c>
      <c r="P51" s="123">
        <f t="shared" si="2"/>
        <v>311.75</v>
      </c>
      <c r="Q51" s="351">
        <v>2</v>
      </c>
      <c r="R51" s="123">
        <f t="shared" si="25"/>
        <v>124.7</v>
      </c>
      <c r="S51" s="352">
        <v>1</v>
      </c>
      <c r="T51" s="123">
        <f t="shared" si="26"/>
        <v>62.35</v>
      </c>
      <c r="U51" s="346">
        <v>1</v>
      </c>
      <c r="V51" s="123">
        <f t="shared" si="27"/>
        <v>62.35</v>
      </c>
      <c r="W51" s="346">
        <v>1</v>
      </c>
      <c r="X51" s="123">
        <f t="shared" si="28"/>
        <v>62.35</v>
      </c>
      <c r="Y51" s="346"/>
      <c r="Z51" s="123" t="str">
        <f t="shared" si="29"/>
        <v/>
      </c>
      <c r="AA51" s="124">
        <v>1</v>
      </c>
      <c r="AB51" s="123">
        <f t="shared" si="30"/>
        <v>62.35</v>
      </c>
      <c r="AC51" s="124"/>
      <c r="AD51" s="123" t="str">
        <f t="shared" si="3"/>
        <v/>
      </c>
      <c r="AE51" s="124"/>
      <c r="AF51" s="123" t="str">
        <f t="shared" si="31"/>
        <v/>
      </c>
      <c r="AG51" s="132"/>
      <c r="AH51" s="126" t="str">
        <f t="shared" si="32"/>
        <v/>
      </c>
      <c r="AI51" s="127"/>
      <c r="AJ51" s="236" t="str">
        <f t="shared" si="4"/>
        <v/>
      </c>
      <c r="AK51" s="123" t="str">
        <f t="shared" si="5"/>
        <v/>
      </c>
      <c r="AL51" s="123" t="str">
        <f t="shared" si="6"/>
        <v/>
      </c>
      <c r="AM51" s="123" t="str">
        <f t="shared" si="7"/>
        <v/>
      </c>
      <c r="AN51" s="123" t="str">
        <f t="shared" si="8"/>
        <v/>
      </c>
      <c r="AO51" s="123" t="str">
        <f t="shared" si="33"/>
        <v/>
      </c>
      <c r="AP51" s="123" t="str">
        <f t="shared" si="34"/>
        <v/>
      </c>
      <c r="AQ51" s="123" t="str">
        <f t="shared" si="35"/>
        <v/>
      </c>
      <c r="AR51" s="123" t="str">
        <f t="shared" si="36"/>
        <v/>
      </c>
      <c r="AS51" s="123" t="str">
        <f t="shared" si="37"/>
        <v/>
      </c>
      <c r="AT51" s="349" t="str">
        <f t="shared" si="38"/>
        <v/>
      </c>
      <c r="AU51" s="126" t="str">
        <f t="shared" si="39"/>
        <v/>
      </c>
      <c r="AV51" s="128" t="str">
        <f t="shared" si="41"/>
        <v/>
      </c>
      <c r="AW51" s="240" t="str">
        <f t="shared" si="10"/>
        <v/>
      </c>
      <c r="AX51" s="133" t="str">
        <f t="shared" si="11"/>
        <v/>
      </c>
      <c r="AY51" s="133">
        <f t="shared" si="12"/>
        <v>623.5</v>
      </c>
      <c r="AZ51" s="133">
        <f t="shared" si="13"/>
        <v>311.75</v>
      </c>
      <c r="BA51" s="133">
        <f t="shared" si="14"/>
        <v>124.7</v>
      </c>
      <c r="BB51" s="133">
        <f t="shared" si="15"/>
        <v>62.35</v>
      </c>
      <c r="BC51" s="133">
        <f t="shared" si="16"/>
        <v>62.35</v>
      </c>
      <c r="BD51" s="133">
        <f t="shared" si="17"/>
        <v>62.35</v>
      </c>
      <c r="BE51" s="133" t="str">
        <f t="shared" si="18"/>
        <v/>
      </c>
      <c r="BF51" s="133">
        <f t="shared" si="19"/>
        <v>62.35</v>
      </c>
      <c r="BG51" s="353" t="str">
        <f t="shared" si="20"/>
        <v/>
      </c>
      <c r="BH51" s="354" t="str">
        <f t="shared" si="40"/>
        <v/>
      </c>
      <c r="BK51" s="139"/>
      <c r="BL51" s="140"/>
      <c r="BM51" s="140"/>
      <c r="BN51" s="140"/>
      <c r="BO51" s="140"/>
      <c r="BP51" s="140"/>
      <c r="BQ51" s="141"/>
    </row>
    <row r="52" spans="1:70" x14ac:dyDescent="0.3">
      <c r="A52" s="119"/>
      <c r="B52" s="401" t="s">
        <v>190</v>
      </c>
      <c r="C52" s="232">
        <f t="shared" si="0"/>
        <v>4</v>
      </c>
      <c r="D52" s="120">
        <v>167.53</v>
      </c>
      <c r="E52" s="121">
        <f t="shared" si="21"/>
        <v>670.12</v>
      </c>
      <c r="F52" s="122" t="s">
        <v>40</v>
      </c>
      <c r="G52" s="130"/>
      <c r="H52" s="95" t="str">
        <f t="shared" si="1"/>
        <v/>
      </c>
      <c r="I52" s="131"/>
      <c r="J52" s="123" t="str">
        <f t="shared" si="22"/>
        <v/>
      </c>
      <c r="K52" s="124">
        <v>1</v>
      </c>
      <c r="L52" s="123">
        <f t="shared" si="23"/>
        <v>167.53</v>
      </c>
      <c r="M52" s="346"/>
      <c r="N52" s="123" t="str">
        <f t="shared" si="24"/>
        <v/>
      </c>
      <c r="O52" s="346"/>
      <c r="P52" s="123" t="str">
        <f t="shared" si="2"/>
        <v/>
      </c>
      <c r="Q52" s="351">
        <v>3</v>
      </c>
      <c r="R52" s="123">
        <f t="shared" si="25"/>
        <v>502.59000000000003</v>
      </c>
      <c r="S52" s="352"/>
      <c r="T52" s="123" t="str">
        <f t="shared" si="26"/>
        <v/>
      </c>
      <c r="U52" s="346"/>
      <c r="V52" s="123" t="str">
        <f t="shared" si="27"/>
        <v/>
      </c>
      <c r="W52" s="355"/>
      <c r="X52" s="123" t="str">
        <f t="shared" si="28"/>
        <v/>
      </c>
      <c r="Y52" s="346"/>
      <c r="Z52" s="123" t="str">
        <f t="shared" si="29"/>
        <v/>
      </c>
      <c r="AA52" s="124"/>
      <c r="AB52" s="123" t="str">
        <f t="shared" si="30"/>
        <v/>
      </c>
      <c r="AC52" s="124"/>
      <c r="AD52" s="123" t="str">
        <f t="shared" si="3"/>
        <v/>
      </c>
      <c r="AE52" s="124"/>
      <c r="AF52" s="123" t="str">
        <f t="shared" si="31"/>
        <v/>
      </c>
      <c r="AG52" s="132"/>
      <c r="AH52" s="126" t="str">
        <f t="shared" si="32"/>
        <v/>
      </c>
      <c r="AI52" s="127"/>
      <c r="AJ52" s="236" t="str">
        <f t="shared" si="4"/>
        <v/>
      </c>
      <c r="AK52" s="123" t="str">
        <f t="shared" si="5"/>
        <v/>
      </c>
      <c r="AL52" s="123" t="str">
        <f t="shared" si="6"/>
        <v/>
      </c>
      <c r="AM52" s="123" t="str">
        <f t="shared" si="7"/>
        <v/>
      </c>
      <c r="AN52" s="123" t="str">
        <f t="shared" si="8"/>
        <v/>
      </c>
      <c r="AO52" s="123" t="str">
        <f t="shared" si="33"/>
        <v/>
      </c>
      <c r="AP52" s="123" t="str">
        <f t="shared" si="34"/>
        <v/>
      </c>
      <c r="AQ52" s="123" t="str">
        <f t="shared" si="35"/>
        <v/>
      </c>
      <c r="AR52" s="123" t="str">
        <f t="shared" si="36"/>
        <v/>
      </c>
      <c r="AS52" s="123" t="str">
        <f t="shared" si="37"/>
        <v/>
      </c>
      <c r="AT52" s="349" t="str">
        <f t="shared" si="38"/>
        <v/>
      </c>
      <c r="AU52" s="126" t="str">
        <f t="shared" si="39"/>
        <v/>
      </c>
      <c r="AV52" s="128" t="str">
        <f t="shared" si="41"/>
        <v/>
      </c>
      <c r="AW52" s="240" t="str">
        <f t="shared" si="10"/>
        <v/>
      </c>
      <c r="AX52" s="133">
        <f t="shared" si="11"/>
        <v>167.53</v>
      </c>
      <c r="AY52" s="133" t="str">
        <f t="shared" si="12"/>
        <v/>
      </c>
      <c r="AZ52" s="133" t="str">
        <f t="shared" si="13"/>
        <v/>
      </c>
      <c r="BA52" s="133">
        <f t="shared" si="14"/>
        <v>502.59000000000003</v>
      </c>
      <c r="BB52" s="133" t="str">
        <f t="shared" si="15"/>
        <v/>
      </c>
      <c r="BC52" s="133" t="str">
        <f t="shared" si="16"/>
        <v/>
      </c>
      <c r="BD52" s="133" t="str">
        <f t="shared" si="17"/>
        <v/>
      </c>
      <c r="BE52" s="133" t="str">
        <f t="shared" si="18"/>
        <v/>
      </c>
      <c r="BF52" s="133" t="str">
        <f t="shared" si="19"/>
        <v/>
      </c>
      <c r="BG52" s="353" t="str">
        <f t="shared" si="20"/>
        <v/>
      </c>
      <c r="BH52" s="354" t="str">
        <f t="shared" si="40"/>
        <v/>
      </c>
      <c r="BK52" s="139"/>
      <c r="BL52" s="140"/>
      <c r="BM52" s="140"/>
      <c r="BN52" s="140"/>
      <c r="BO52" s="140"/>
      <c r="BP52" s="140"/>
      <c r="BQ52" s="141"/>
    </row>
    <row r="53" spans="1:70" x14ac:dyDescent="0.3">
      <c r="A53" s="119"/>
      <c r="B53" s="401" t="s">
        <v>191</v>
      </c>
      <c r="C53" s="232">
        <f t="shared" si="0"/>
        <v>4</v>
      </c>
      <c r="D53" s="120">
        <v>55</v>
      </c>
      <c r="E53" s="121">
        <f t="shared" si="21"/>
        <v>220</v>
      </c>
      <c r="F53" s="122" t="s">
        <v>40</v>
      </c>
      <c r="G53" s="130"/>
      <c r="H53" s="95" t="str">
        <f t="shared" si="1"/>
        <v/>
      </c>
      <c r="I53" s="131"/>
      <c r="J53" s="123" t="str">
        <f t="shared" si="22"/>
        <v/>
      </c>
      <c r="K53" s="124"/>
      <c r="L53" s="123" t="str">
        <f t="shared" si="23"/>
        <v/>
      </c>
      <c r="M53" s="346">
        <v>4</v>
      </c>
      <c r="N53" s="123">
        <f t="shared" si="24"/>
        <v>220</v>
      </c>
      <c r="O53" s="346"/>
      <c r="P53" s="123" t="str">
        <f t="shared" si="2"/>
        <v/>
      </c>
      <c r="Q53" s="351"/>
      <c r="R53" s="123" t="str">
        <f t="shared" si="25"/>
        <v/>
      </c>
      <c r="S53" s="352"/>
      <c r="T53" s="123" t="str">
        <f t="shared" si="26"/>
        <v/>
      </c>
      <c r="U53" s="346"/>
      <c r="V53" s="123" t="str">
        <f t="shared" si="27"/>
        <v/>
      </c>
      <c r="W53" s="355"/>
      <c r="X53" s="123" t="str">
        <f t="shared" si="28"/>
        <v/>
      </c>
      <c r="Y53" s="346"/>
      <c r="Z53" s="123" t="str">
        <f t="shared" si="29"/>
        <v/>
      </c>
      <c r="AA53" s="124"/>
      <c r="AB53" s="123" t="str">
        <f t="shared" si="30"/>
        <v/>
      </c>
      <c r="AC53" s="124"/>
      <c r="AD53" s="123" t="str">
        <f t="shared" si="3"/>
        <v/>
      </c>
      <c r="AE53" s="124"/>
      <c r="AF53" s="123" t="str">
        <f t="shared" si="31"/>
        <v/>
      </c>
      <c r="AG53" s="132"/>
      <c r="AH53" s="126" t="str">
        <f t="shared" si="32"/>
        <v/>
      </c>
      <c r="AI53" s="127"/>
      <c r="AJ53" s="236" t="str">
        <f t="shared" si="4"/>
        <v/>
      </c>
      <c r="AK53" s="123" t="str">
        <f t="shared" si="5"/>
        <v/>
      </c>
      <c r="AL53" s="123" t="str">
        <f t="shared" si="6"/>
        <v/>
      </c>
      <c r="AM53" s="123" t="str">
        <f t="shared" si="7"/>
        <v/>
      </c>
      <c r="AN53" s="123" t="str">
        <f t="shared" si="8"/>
        <v/>
      </c>
      <c r="AO53" s="123" t="str">
        <f t="shared" si="33"/>
        <v/>
      </c>
      <c r="AP53" s="123" t="str">
        <f t="shared" si="34"/>
        <v/>
      </c>
      <c r="AQ53" s="123" t="str">
        <f t="shared" si="35"/>
        <v/>
      </c>
      <c r="AR53" s="123" t="str">
        <f t="shared" si="36"/>
        <v/>
      </c>
      <c r="AS53" s="123" t="str">
        <f t="shared" si="37"/>
        <v/>
      </c>
      <c r="AT53" s="349" t="str">
        <f t="shared" si="38"/>
        <v/>
      </c>
      <c r="AU53" s="126" t="str">
        <f t="shared" si="39"/>
        <v/>
      </c>
      <c r="AV53" s="128" t="str">
        <f t="shared" si="41"/>
        <v/>
      </c>
      <c r="AW53" s="240" t="str">
        <f t="shared" si="10"/>
        <v/>
      </c>
      <c r="AX53" s="133" t="str">
        <f t="shared" si="11"/>
        <v/>
      </c>
      <c r="AY53" s="133">
        <f t="shared" si="12"/>
        <v>220</v>
      </c>
      <c r="AZ53" s="133" t="str">
        <f t="shared" si="13"/>
        <v/>
      </c>
      <c r="BA53" s="133" t="str">
        <f t="shared" si="14"/>
        <v/>
      </c>
      <c r="BB53" s="133" t="str">
        <f t="shared" si="15"/>
        <v/>
      </c>
      <c r="BC53" s="133" t="str">
        <f t="shared" si="16"/>
        <v/>
      </c>
      <c r="BD53" s="133" t="str">
        <f t="shared" si="17"/>
        <v/>
      </c>
      <c r="BE53" s="133" t="str">
        <f t="shared" si="18"/>
        <v/>
      </c>
      <c r="BF53" s="133" t="str">
        <f t="shared" si="19"/>
        <v/>
      </c>
      <c r="BG53" s="353" t="str">
        <f t="shared" si="20"/>
        <v/>
      </c>
      <c r="BH53" s="354" t="str">
        <f t="shared" si="40"/>
        <v/>
      </c>
      <c r="BK53" s="142"/>
      <c r="BL53" s="143"/>
      <c r="BM53" s="143"/>
      <c r="BN53" s="143"/>
      <c r="BO53" s="143"/>
      <c r="BP53" s="143"/>
      <c r="BQ53" s="144"/>
    </row>
    <row r="54" spans="1:70" x14ac:dyDescent="0.3">
      <c r="A54" s="119"/>
      <c r="B54" s="401" t="s">
        <v>192</v>
      </c>
      <c r="C54" s="232">
        <f t="shared" si="0"/>
        <v>9</v>
      </c>
      <c r="D54" s="120">
        <v>62.64</v>
      </c>
      <c r="E54" s="121">
        <f t="shared" si="21"/>
        <v>563.76</v>
      </c>
      <c r="F54" s="122" t="s">
        <v>40</v>
      </c>
      <c r="G54" s="130"/>
      <c r="H54" s="95" t="str">
        <f t="shared" si="1"/>
        <v/>
      </c>
      <c r="I54" s="131"/>
      <c r="J54" s="123" t="str">
        <f t="shared" si="22"/>
        <v/>
      </c>
      <c r="K54" s="124">
        <v>6</v>
      </c>
      <c r="L54" s="123">
        <f t="shared" si="23"/>
        <v>375.84000000000003</v>
      </c>
      <c r="M54" s="346"/>
      <c r="N54" s="123" t="str">
        <f t="shared" si="24"/>
        <v/>
      </c>
      <c r="O54" s="346"/>
      <c r="P54" s="123" t="str">
        <f t="shared" si="2"/>
        <v/>
      </c>
      <c r="Q54" s="351"/>
      <c r="R54" s="123" t="str">
        <f t="shared" si="25"/>
        <v/>
      </c>
      <c r="S54" s="352"/>
      <c r="T54" s="123" t="str">
        <f t="shared" si="26"/>
        <v/>
      </c>
      <c r="U54" s="346"/>
      <c r="V54" s="123" t="str">
        <f t="shared" si="27"/>
        <v/>
      </c>
      <c r="W54" s="355"/>
      <c r="X54" s="123" t="str">
        <f t="shared" si="28"/>
        <v/>
      </c>
      <c r="Y54" s="346"/>
      <c r="Z54" s="123" t="str">
        <f t="shared" si="29"/>
        <v/>
      </c>
      <c r="AA54" s="124"/>
      <c r="AB54" s="123" t="str">
        <f t="shared" si="30"/>
        <v/>
      </c>
      <c r="AC54" s="124"/>
      <c r="AD54" s="123" t="str">
        <f t="shared" si="3"/>
        <v/>
      </c>
      <c r="AE54" s="124"/>
      <c r="AF54" s="123" t="str">
        <f t="shared" si="31"/>
        <v/>
      </c>
      <c r="AG54" s="132">
        <v>3</v>
      </c>
      <c r="AH54" s="126">
        <f t="shared" si="32"/>
        <v>187.92000000000002</v>
      </c>
      <c r="AI54" s="127"/>
      <c r="AJ54" s="236">
        <f t="shared" si="4"/>
        <v>8.5681718145070391</v>
      </c>
      <c r="AK54" s="123">
        <f t="shared" si="5"/>
        <v>33.144121402232891</v>
      </c>
      <c r="AL54" s="123">
        <f t="shared" si="6"/>
        <v>55.994232632232567</v>
      </c>
      <c r="AM54" s="123">
        <f t="shared" si="7"/>
        <v>40.971862012579159</v>
      </c>
      <c r="AN54" s="123">
        <f t="shared" si="8"/>
        <v>18.170342545498514</v>
      </c>
      <c r="AO54" s="123">
        <f t="shared" si="33"/>
        <v>7.1287047770457228</v>
      </c>
      <c r="AP54" s="123">
        <f t="shared" si="34"/>
        <v>1.8837472536858313</v>
      </c>
      <c r="AQ54" s="123">
        <f t="shared" si="35"/>
        <v>1.3489845484047387</v>
      </c>
      <c r="AR54" s="123">
        <f t="shared" si="36"/>
        <v>2.1721783931426843</v>
      </c>
      <c r="AS54" s="123">
        <f t="shared" si="37"/>
        <v>2.6920159573135831</v>
      </c>
      <c r="AT54" s="349">
        <f t="shared" si="38"/>
        <v>15.845638663357285</v>
      </c>
      <c r="AU54" s="126" t="str">
        <f t="shared" si="39"/>
        <v/>
      </c>
      <c r="AV54" s="128" t="str">
        <f t="shared" si="41"/>
        <v/>
      </c>
      <c r="AW54" s="240">
        <f t="shared" si="10"/>
        <v>8.5681718145070391</v>
      </c>
      <c r="AX54" s="133">
        <f t="shared" si="11"/>
        <v>408.98412140223292</v>
      </c>
      <c r="AY54" s="133">
        <f t="shared" si="12"/>
        <v>55.994232632232567</v>
      </c>
      <c r="AZ54" s="133">
        <f t="shared" si="13"/>
        <v>40.971862012579159</v>
      </c>
      <c r="BA54" s="133">
        <f t="shared" si="14"/>
        <v>18.170342545498514</v>
      </c>
      <c r="BB54" s="133">
        <f t="shared" si="15"/>
        <v>7.1287047770457228</v>
      </c>
      <c r="BC54" s="133">
        <f t="shared" si="16"/>
        <v>1.8837472536858313</v>
      </c>
      <c r="BD54" s="133">
        <f t="shared" si="17"/>
        <v>1.3489845484047387</v>
      </c>
      <c r="BE54" s="133">
        <f t="shared" si="18"/>
        <v>2.1721783931426843</v>
      </c>
      <c r="BF54" s="133">
        <f t="shared" si="19"/>
        <v>2.6920159573135831</v>
      </c>
      <c r="BG54" s="353">
        <f t="shared" si="20"/>
        <v>15.845638663357285</v>
      </c>
      <c r="BH54" s="354" t="str">
        <f t="shared" si="40"/>
        <v/>
      </c>
      <c r="BK54" s="142"/>
      <c r="BL54" s="143"/>
      <c r="BM54" s="143"/>
      <c r="BN54" s="143"/>
      <c r="BO54" s="143"/>
      <c r="BP54" s="143"/>
      <c r="BQ54" s="144"/>
    </row>
    <row r="55" spans="1:70" x14ac:dyDescent="0.3">
      <c r="A55" s="119"/>
      <c r="B55" s="401" t="s">
        <v>193</v>
      </c>
      <c r="C55" s="232">
        <f t="shared" si="0"/>
        <v>15</v>
      </c>
      <c r="D55" s="120">
        <v>100.06</v>
      </c>
      <c r="E55" s="121">
        <f t="shared" si="21"/>
        <v>1500.9</v>
      </c>
      <c r="F55" s="122" t="s">
        <v>40</v>
      </c>
      <c r="G55" s="130"/>
      <c r="H55" s="95" t="str">
        <f t="shared" si="1"/>
        <v/>
      </c>
      <c r="I55" s="131"/>
      <c r="J55" s="123" t="str">
        <f t="shared" si="22"/>
        <v/>
      </c>
      <c r="K55" s="124"/>
      <c r="L55" s="123" t="str">
        <f t="shared" si="23"/>
        <v/>
      </c>
      <c r="M55" s="346">
        <v>4</v>
      </c>
      <c r="N55" s="123">
        <f t="shared" si="24"/>
        <v>400.24</v>
      </c>
      <c r="O55" s="346"/>
      <c r="P55" s="123" t="str">
        <f t="shared" si="2"/>
        <v/>
      </c>
      <c r="Q55" s="351"/>
      <c r="R55" s="123" t="str">
        <f t="shared" si="25"/>
        <v/>
      </c>
      <c r="S55" s="352"/>
      <c r="T55" s="123" t="str">
        <f t="shared" si="26"/>
        <v/>
      </c>
      <c r="U55" s="346"/>
      <c r="V55" s="123" t="str">
        <f t="shared" si="27"/>
        <v/>
      </c>
      <c r="W55" s="355"/>
      <c r="X55" s="123" t="str">
        <f t="shared" si="28"/>
        <v/>
      </c>
      <c r="Y55" s="346"/>
      <c r="Z55" s="123" t="str">
        <f t="shared" si="29"/>
        <v/>
      </c>
      <c r="AA55" s="124"/>
      <c r="AB55" s="123" t="str">
        <f t="shared" si="30"/>
        <v/>
      </c>
      <c r="AC55" s="124"/>
      <c r="AD55" s="123" t="str">
        <f t="shared" si="3"/>
        <v/>
      </c>
      <c r="AE55" s="124"/>
      <c r="AF55" s="123" t="str">
        <f t="shared" si="31"/>
        <v/>
      </c>
      <c r="AG55" s="132">
        <v>11</v>
      </c>
      <c r="AH55" s="126">
        <f t="shared" si="32"/>
        <v>1100.6600000000001</v>
      </c>
      <c r="AI55" s="127"/>
      <c r="AJ55" s="236">
        <f t="shared" si="4"/>
        <v>50.184354988055112</v>
      </c>
      <c r="AK55" s="123">
        <f t="shared" si="5"/>
        <v>194.1273343049258</v>
      </c>
      <c r="AL55" s="123">
        <f t="shared" si="6"/>
        <v>327.96196301081892</v>
      </c>
      <c r="AM55" s="123">
        <f t="shared" si="7"/>
        <v>239.97493424204649</v>
      </c>
      <c r="AN55" s="123">
        <f t="shared" si="8"/>
        <v>106.42491073929541</v>
      </c>
      <c r="AO55" s="123">
        <f t="shared" si="33"/>
        <v>41.753300340055048</v>
      </c>
      <c r="AP55" s="123">
        <f t="shared" si="34"/>
        <v>11.033233568762491</v>
      </c>
      <c r="AQ55" s="123">
        <f t="shared" si="35"/>
        <v>7.9010926620219228</v>
      </c>
      <c r="AR55" s="123">
        <f t="shared" si="36"/>
        <v>12.722594030419469</v>
      </c>
      <c r="AS55" s="123">
        <f t="shared" si="37"/>
        <v>15.767317388126694</v>
      </c>
      <c r="AT55" s="349">
        <f t="shared" si="38"/>
        <v>92.808964725472691</v>
      </c>
      <c r="AU55" s="126" t="str">
        <f t="shared" si="39"/>
        <v/>
      </c>
      <c r="AV55" s="128" t="str">
        <f t="shared" si="41"/>
        <v/>
      </c>
      <c r="AW55" s="240">
        <f t="shared" si="10"/>
        <v>50.184354988055112</v>
      </c>
      <c r="AX55" s="133">
        <f t="shared" si="11"/>
        <v>194.1273343049258</v>
      </c>
      <c r="AY55" s="133">
        <f t="shared" si="12"/>
        <v>728.20196301081887</v>
      </c>
      <c r="AZ55" s="133">
        <f t="shared" si="13"/>
        <v>239.97493424204649</v>
      </c>
      <c r="BA55" s="133">
        <f t="shared" si="14"/>
        <v>106.42491073929541</v>
      </c>
      <c r="BB55" s="133">
        <f t="shared" si="15"/>
        <v>41.753300340055048</v>
      </c>
      <c r="BC55" s="133">
        <f t="shared" si="16"/>
        <v>11.033233568762491</v>
      </c>
      <c r="BD55" s="133">
        <f t="shared" si="17"/>
        <v>7.9010926620219228</v>
      </c>
      <c r="BE55" s="133">
        <f t="shared" si="18"/>
        <v>12.722594030419469</v>
      </c>
      <c r="BF55" s="133">
        <f t="shared" si="19"/>
        <v>15.767317388126694</v>
      </c>
      <c r="BG55" s="353">
        <f t="shared" si="20"/>
        <v>92.808964725472691</v>
      </c>
      <c r="BH55" s="354" t="str">
        <f t="shared" si="40"/>
        <v/>
      </c>
      <c r="BK55" s="139"/>
      <c r="BL55" s="140"/>
      <c r="BM55" s="140"/>
      <c r="BN55" s="140"/>
      <c r="BO55" s="140"/>
      <c r="BP55" s="140"/>
      <c r="BQ55" s="141"/>
    </row>
    <row r="56" spans="1:70" x14ac:dyDescent="0.3">
      <c r="A56" s="119"/>
      <c r="B56" s="402" t="s">
        <v>194</v>
      </c>
      <c r="C56" s="232">
        <f t="shared" si="0"/>
        <v>4</v>
      </c>
      <c r="D56" s="120">
        <v>37.81</v>
      </c>
      <c r="E56" s="121">
        <f t="shared" si="21"/>
        <v>151.24</v>
      </c>
      <c r="F56" s="122" t="s">
        <v>40</v>
      </c>
      <c r="G56" s="130"/>
      <c r="H56" s="95" t="str">
        <f t="shared" si="1"/>
        <v/>
      </c>
      <c r="I56" s="131"/>
      <c r="J56" s="123" t="str">
        <f t="shared" si="22"/>
        <v/>
      </c>
      <c r="K56" s="124"/>
      <c r="L56" s="123" t="str">
        <f t="shared" si="23"/>
        <v/>
      </c>
      <c r="M56" s="346"/>
      <c r="N56" s="123" t="str">
        <f t="shared" si="24"/>
        <v/>
      </c>
      <c r="O56" s="346"/>
      <c r="P56" s="123" t="str">
        <f t="shared" si="2"/>
        <v/>
      </c>
      <c r="Q56" s="351"/>
      <c r="R56" s="123" t="str">
        <f t="shared" si="25"/>
        <v/>
      </c>
      <c r="S56" s="352"/>
      <c r="T56" s="123" t="str">
        <f t="shared" si="26"/>
        <v/>
      </c>
      <c r="U56" s="346"/>
      <c r="V56" s="123" t="str">
        <f t="shared" si="27"/>
        <v/>
      </c>
      <c r="W56" s="355"/>
      <c r="X56" s="123" t="str">
        <f t="shared" si="28"/>
        <v/>
      </c>
      <c r="Y56" s="346"/>
      <c r="Z56" s="123" t="str">
        <f t="shared" si="29"/>
        <v/>
      </c>
      <c r="AA56" s="124"/>
      <c r="AB56" s="123" t="str">
        <f t="shared" si="30"/>
        <v/>
      </c>
      <c r="AC56" s="124"/>
      <c r="AD56" s="123" t="str">
        <f t="shared" si="3"/>
        <v/>
      </c>
      <c r="AE56" s="124"/>
      <c r="AF56" s="123" t="str">
        <f t="shared" si="31"/>
        <v/>
      </c>
      <c r="AG56" s="132">
        <v>4</v>
      </c>
      <c r="AH56" s="126">
        <f t="shared" si="32"/>
        <v>151.24</v>
      </c>
      <c r="AI56" s="127"/>
      <c r="AJ56" s="236">
        <f t="shared" si="4"/>
        <v>6.895755136366776</v>
      </c>
      <c r="AK56" s="123">
        <f t="shared" si="5"/>
        <v>26.67473882968126</v>
      </c>
      <c r="AL56" s="123">
        <f t="shared" si="6"/>
        <v>45.06474959184149</v>
      </c>
      <c r="AM56" s="123">
        <f t="shared" si="7"/>
        <v>32.974587115700679</v>
      </c>
      <c r="AN56" s="123">
        <f t="shared" si="8"/>
        <v>14.623683517354168</v>
      </c>
      <c r="AO56" s="123">
        <f t="shared" si="33"/>
        <v>5.7372568671796245</v>
      </c>
      <c r="AP56" s="123">
        <f t="shared" si="34"/>
        <v>1.516059677774825</v>
      </c>
      <c r="AQ56" s="123">
        <f t="shared" si="35"/>
        <v>1.0856770067088797</v>
      </c>
      <c r="AR56" s="123">
        <f t="shared" si="36"/>
        <v>1.7481921039745612</v>
      </c>
      <c r="AS56" s="123">
        <f t="shared" si="37"/>
        <v>2.1665628639000976</v>
      </c>
      <c r="AT56" s="349">
        <f t="shared" si="38"/>
        <v>12.752737289517645</v>
      </c>
      <c r="AU56" s="126" t="str">
        <f t="shared" si="39"/>
        <v/>
      </c>
      <c r="AV56" s="128" t="str">
        <f t="shared" si="41"/>
        <v/>
      </c>
      <c r="AW56" s="240">
        <f t="shared" si="10"/>
        <v>6.895755136366776</v>
      </c>
      <c r="AX56" s="133">
        <f t="shared" si="11"/>
        <v>26.67473882968126</v>
      </c>
      <c r="AY56" s="133">
        <f t="shared" si="12"/>
        <v>45.06474959184149</v>
      </c>
      <c r="AZ56" s="133">
        <f t="shared" si="13"/>
        <v>32.974587115700679</v>
      </c>
      <c r="BA56" s="133">
        <f t="shared" si="14"/>
        <v>14.623683517354168</v>
      </c>
      <c r="BB56" s="133">
        <f t="shared" si="15"/>
        <v>5.7372568671796245</v>
      </c>
      <c r="BC56" s="133">
        <f t="shared" si="16"/>
        <v>1.516059677774825</v>
      </c>
      <c r="BD56" s="133">
        <f t="shared" si="17"/>
        <v>1.0856770067088797</v>
      </c>
      <c r="BE56" s="133">
        <f t="shared" si="18"/>
        <v>1.7481921039745612</v>
      </c>
      <c r="BF56" s="133">
        <f t="shared" si="19"/>
        <v>2.1665628639000976</v>
      </c>
      <c r="BG56" s="353">
        <f t="shared" si="20"/>
        <v>12.752737289517645</v>
      </c>
      <c r="BH56" s="354" t="str">
        <f t="shared" si="40"/>
        <v/>
      </c>
      <c r="BK56" s="139"/>
      <c r="BL56" s="140"/>
      <c r="BM56" s="140"/>
      <c r="BN56" s="140"/>
      <c r="BO56" s="140"/>
      <c r="BP56" s="140"/>
      <c r="BQ56" s="141"/>
    </row>
    <row r="57" spans="1:70" x14ac:dyDescent="0.3">
      <c r="A57" s="119"/>
      <c r="B57" s="401" t="s">
        <v>195</v>
      </c>
      <c r="C57" s="232">
        <f t="shared" si="0"/>
        <v>11</v>
      </c>
      <c r="D57" s="120">
        <v>78.41</v>
      </c>
      <c r="E57" s="121">
        <f t="shared" si="21"/>
        <v>862.51</v>
      </c>
      <c r="F57" s="122" t="s">
        <v>40</v>
      </c>
      <c r="G57" s="130"/>
      <c r="H57" s="95" t="str">
        <f t="shared" si="1"/>
        <v/>
      </c>
      <c r="I57" s="131"/>
      <c r="J57" s="123" t="str">
        <f t="shared" si="22"/>
        <v/>
      </c>
      <c r="K57" s="124"/>
      <c r="L57" s="123" t="str">
        <f t="shared" si="23"/>
        <v/>
      </c>
      <c r="M57" s="346">
        <v>8</v>
      </c>
      <c r="N57" s="123">
        <f t="shared" si="24"/>
        <v>627.28</v>
      </c>
      <c r="O57" s="346">
        <v>3</v>
      </c>
      <c r="P57" s="123">
        <f t="shared" si="2"/>
        <v>235.23</v>
      </c>
      <c r="Q57" s="351"/>
      <c r="R57" s="123" t="str">
        <f t="shared" si="25"/>
        <v/>
      </c>
      <c r="S57" s="352"/>
      <c r="T57" s="123" t="str">
        <f t="shared" si="26"/>
        <v/>
      </c>
      <c r="U57" s="346"/>
      <c r="V57" s="123" t="str">
        <f t="shared" si="27"/>
        <v/>
      </c>
      <c r="W57" s="355"/>
      <c r="X57" s="123" t="str">
        <f t="shared" si="28"/>
        <v/>
      </c>
      <c r="Y57" s="346"/>
      <c r="Z57" s="123" t="str">
        <f t="shared" si="29"/>
        <v/>
      </c>
      <c r="AA57" s="124"/>
      <c r="AB57" s="123" t="str">
        <f t="shared" si="30"/>
        <v/>
      </c>
      <c r="AC57" s="124"/>
      <c r="AD57" s="123" t="str">
        <f t="shared" si="3"/>
        <v/>
      </c>
      <c r="AE57" s="124"/>
      <c r="AF57" s="123" t="str">
        <f t="shared" si="31"/>
        <v/>
      </c>
      <c r="AG57" s="132"/>
      <c r="AH57" s="126" t="str">
        <f t="shared" si="32"/>
        <v/>
      </c>
      <c r="AI57" s="127"/>
      <c r="AJ57" s="236" t="str">
        <f t="shared" si="4"/>
        <v/>
      </c>
      <c r="AK57" s="123" t="str">
        <f t="shared" si="5"/>
        <v/>
      </c>
      <c r="AL57" s="123" t="str">
        <f t="shared" si="6"/>
        <v/>
      </c>
      <c r="AM57" s="123" t="str">
        <f t="shared" si="7"/>
        <v/>
      </c>
      <c r="AN57" s="123" t="str">
        <f t="shared" si="8"/>
        <v/>
      </c>
      <c r="AO57" s="123" t="str">
        <f t="shared" si="33"/>
        <v/>
      </c>
      <c r="AP57" s="123" t="str">
        <f t="shared" si="34"/>
        <v/>
      </c>
      <c r="AQ57" s="123" t="str">
        <f t="shared" si="35"/>
        <v/>
      </c>
      <c r="AR57" s="123" t="str">
        <f t="shared" si="36"/>
        <v/>
      </c>
      <c r="AS57" s="123" t="str">
        <f t="shared" si="37"/>
        <v/>
      </c>
      <c r="AT57" s="349" t="str">
        <f t="shared" si="38"/>
        <v/>
      </c>
      <c r="AU57" s="126" t="str">
        <f t="shared" si="39"/>
        <v/>
      </c>
      <c r="AV57" s="128" t="str">
        <f t="shared" si="41"/>
        <v/>
      </c>
      <c r="AW57" s="240" t="str">
        <f t="shared" si="10"/>
        <v/>
      </c>
      <c r="AX57" s="133" t="str">
        <f t="shared" si="11"/>
        <v/>
      </c>
      <c r="AY57" s="133">
        <f t="shared" si="12"/>
        <v>627.28</v>
      </c>
      <c r="AZ57" s="133">
        <f t="shared" si="13"/>
        <v>235.23</v>
      </c>
      <c r="BA57" s="133" t="str">
        <f t="shared" si="14"/>
        <v/>
      </c>
      <c r="BB57" s="133" t="str">
        <f t="shared" si="15"/>
        <v/>
      </c>
      <c r="BC57" s="133" t="str">
        <f t="shared" si="16"/>
        <v/>
      </c>
      <c r="BD57" s="133" t="str">
        <f t="shared" si="17"/>
        <v/>
      </c>
      <c r="BE57" s="133" t="str">
        <f t="shared" si="18"/>
        <v/>
      </c>
      <c r="BF57" s="133" t="str">
        <f t="shared" si="19"/>
        <v/>
      </c>
      <c r="BG57" s="353" t="str">
        <f t="shared" si="20"/>
        <v/>
      </c>
      <c r="BH57" s="354" t="str">
        <f t="shared" si="40"/>
        <v/>
      </c>
      <c r="BP57" s="134"/>
      <c r="BQ57" s="135"/>
    </row>
    <row r="58" spans="1:70" x14ac:dyDescent="0.3">
      <c r="A58" s="119"/>
      <c r="B58" s="401" t="s">
        <v>196</v>
      </c>
      <c r="C58" s="232">
        <f t="shared" si="0"/>
        <v>17</v>
      </c>
      <c r="D58" s="120">
        <v>68.790000000000006</v>
      </c>
      <c r="E58" s="121">
        <f t="shared" si="21"/>
        <v>1169.43</v>
      </c>
      <c r="F58" s="122" t="s">
        <v>40</v>
      </c>
      <c r="G58" s="130"/>
      <c r="H58" s="95" t="str">
        <f t="shared" si="1"/>
        <v/>
      </c>
      <c r="I58" s="131"/>
      <c r="J58" s="123" t="str">
        <f t="shared" si="22"/>
        <v/>
      </c>
      <c r="K58" s="124"/>
      <c r="L58" s="123" t="str">
        <f t="shared" si="23"/>
        <v/>
      </c>
      <c r="M58" s="346">
        <v>4</v>
      </c>
      <c r="N58" s="123">
        <f t="shared" si="24"/>
        <v>275.16000000000003</v>
      </c>
      <c r="O58" s="346">
        <v>7</v>
      </c>
      <c r="P58" s="123">
        <f t="shared" si="2"/>
        <v>481.53000000000003</v>
      </c>
      <c r="Q58" s="351">
        <v>6</v>
      </c>
      <c r="R58" s="123">
        <f t="shared" si="25"/>
        <v>412.74</v>
      </c>
      <c r="S58" s="352"/>
      <c r="T58" s="123" t="str">
        <f t="shared" si="26"/>
        <v/>
      </c>
      <c r="U58" s="346"/>
      <c r="V58" s="123" t="str">
        <f t="shared" si="27"/>
        <v/>
      </c>
      <c r="W58" s="355"/>
      <c r="X58" s="123" t="str">
        <f t="shared" si="28"/>
        <v/>
      </c>
      <c r="Y58" s="346"/>
      <c r="Z58" s="123" t="str">
        <f t="shared" si="29"/>
        <v/>
      </c>
      <c r="AA58" s="124"/>
      <c r="AB58" s="123" t="str">
        <f t="shared" si="30"/>
        <v/>
      </c>
      <c r="AC58" s="124"/>
      <c r="AD58" s="123" t="str">
        <f t="shared" si="3"/>
        <v/>
      </c>
      <c r="AE58" s="124"/>
      <c r="AF58" s="123" t="str">
        <f t="shared" si="31"/>
        <v/>
      </c>
      <c r="AG58" s="132"/>
      <c r="AH58" s="126" t="str">
        <f t="shared" si="32"/>
        <v/>
      </c>
      <c r="AI58" s="127"/>
      <c r="AJ58" s="236" t="str">
        <f t="shared" si="4"/>
        <v/>
      </c>
      <c r="AK58" s="123" t="str">
        <f t="shared" si="5"/>
        <v/>
      </c>
      <c r="AL58" s="123" t="str">
        <f t="shared" si="6"/>
        <v/>
      </c>
      <c r="AM58" s="123" t="str">
        <f t="shared" si="7"/>
        <v/>
      </c>
      <c r="AN58" s="123" t="str">
        <f t="shared" si="8"/>
        <v/>
      </c>
      <c r="AO58" s="123" t="str">
        <f t="shared" si="33"/>
        <v/>
      </c>
      <c r="AP58" s="123" t="str">
        <f t="shared" si="34"/>
        <v/>
      </c>
      <c r="AQ58" s="123" t="str">
        <f t="shared" si="35"/>
        <v/>
      </c>
      <c r="AR58" s="123" t="str">
        <f t="shared" si="36"/>
        <v/>
      </c>
      <c r="AS58" s="123" t="str">
        <f t="shared" si="37"/>
        <v/>
      </c>
      <c r="AT58" s="349" t="str">
        <f t="shared" si="38"/>
        <v/>
      </c>
      <c r="AU58" s="126" t="str">
        <f t="shared" si="39"/>
        <v/>
      </c>
      <c r="AV58" s="128" t="str">
        <f t="shared" si="41"/>
        <v/>
      </c>
      <c r="AW58" s="240" t="str">
        <f t="shared" si="10"/>
        <v/>
      </c>
      <c r="AX58" s="133" t="str">
        <f t="shared" si="11"/>
        <v/>
      </c>
      <c r="AY58" s="133">
        <f t="shared" si="12"/>
        <v>275.16000000000003</v>
      </c>
      <c r="AZ58" s="133">
        <f t="shared" si="13"/>
        <v>481.53000000000003</v>
      </c>
      <c r="BA58" s="133">
        <f t="shared" si="14"/>
        <v>412.74</v>
      </c>
      <c r="BB58" s="133" t="str">
        <f t="shared" si="15"/>
        <v/>
      </c>
      <c r="BC58" s="133" t="str">
        <f t="shared" si="16"/>
        <v/>
      </c>
      <c r="BD58" s="133" t="str">
        <f t="shared" si="17"/>
        <v/>
      </c>
      <c r="BE58" s="133" t="str">
        <f t="shared" si="18"/>
        <v/>
      </c>
      <c r="BF58" s="133" t="str">
        <f t="shared" si="19"/>
        <v/>
      </c>
      <c r="BG58" s="353" t="str">
        <f t="shared" si="20"/>
        <v/>
      </c>
      <c r="BH58" s="354" t="str">
        <f t="shared" si="40"/>
        <v/>
      </c>
      <c r="BP58" s="136"/>
      <c r="BQ58" s="137"/>
    </row>
    <row r="59" spans="1:70" x14ac:dyDescent="0.3">
      <c r="A59" s="119"/>
      <c r="B59" s="401" t="s">
        <v>257</v>
      </c>
      <c r="C59" s="232">
        <f t="shared" si="0"/>
        <v>21</v>
      </c>
      <c r="D59" s="120">
        <v>333.5</v>
      </c>
      <c r="E59" s="121">
        <f t="shared" si="21"/>
        <v>7003.5</v>
      </c>
      <c r="F59" s="122" t="s">
        <v>40</v>
      </c>
      <c r="G59" s="130"/>
      <c r="H59" s="95" t="str">
        <f t="shared" si="1"/>
        <v/>
      </c>
      <c r="I59" s="131"/>
      <c r="J59" s="123" t="str">
        <f t="shared" si="22"/>
        <v/>
      </c>
      <c r="K59" s="124"/>
      <c r="L59" s="123" t="str">
        <f t="shared" si="23"/>
        <v/>
      </c>
      <c r="M59" s="346">
        <v>21</v>
      </c>
      <c r="N59" s="123">
        <f t="shared" si="24"/>
        <v>7003.5</v>
      </c>
      <c r="O59" s="346"/>
      <c r="P59" s="123" t="str">
        <f t="shared" si="2"/>
        <v/>
      </c>
      <c r="Q59" s="351"/>
      <c r="R59" s="123" t="str">
        <f t="shared" si="25"/>
        <v/>
      </c>
      <c r="S59" s="352"/>
      <c r="T59" s="123" t="str">
        <f t="shared" si="26"/>
        <v/>
      </c>
      <c r="U59" s="346"/>
      <c r="V59" s="123" t="str">
        <f t="shared" si="27"/>
        <v/>
      </c>
      <c r="W59" s="355"/>
      <c r="X59" s="123" t="str">
        <f t="shared" si="28"/>
        <v/>
      </c>
      <c r="Y59" s="346"/>
      <c r="Z59" s="123" t="str">
        <f t="shared" si="29"/>
        <v/>
      </c>
      <c r="AA59" s="124"/>
      <c r="AB59" s="123" t="str">
        <f t="shared" si="30"/>
        <v/>
      </c>
      <c r="AC59" s="124"/>
      <c r="AD59" s="123" t="str">
        <f t="shared" si="3"/>
        <v/>
      </c>
      <c r="AE59" s="124"/>
      <c r="AF59" s="123" t="str">
        <f t="shared" si="31"/>
        <v/>
      </c>
      <c r="AG59" s="132"/>
      <c r="AH59" s="126" t="str">
        <f t="shared" si="32"/>
        <v/>
      </c>
      <c r="AI59" s="127"/>
      <c r="AJ59" s="236" t="str">
        <f t="shared" si="4"/>
        <v/>
      </c>
      <c r="AK59" s="123" t="str">
        <f t="shared" si="5"/>
        <v/>
      </c>
      <c r="AL59" s="123" t="str">
        <f t="shared" si="6"/>
        <v/>
      </c>
      <c r="AM59" s="123" t="str">
        <f t="shared" si="7"/>
        <v/>
      </c>
      <c r="AN59" s="123" t="str">
        <f t="shared" si="8"/>
        <v/>
      </c>
      <c r="AO59" s="123" t="str">
        <f t="shared" si="33"/>
        <v/>
      </c>
      <c r="AP59" s="123" t="str">
        <f t="shared" si="34"/>
        <v/>
      </c>
      <c r="AQ59" s="123" t="str">
        <f t="shared" si="35"/>
        <v/>
      </c>
      <c r="AR59" s="123" t="str">
        <f t="shared" si="36"/>
        <v/>
      </c>
      <c r="AS59" s="123" t="str">
        <f t="shared" si="37"/>
        <v/>
      </c>
      <c r="AT59" s="349" t="str">
        <f t="shared" si="38"/>
        <v/>
      </c>
      <c r="AU59" s="126" t="str">
        <f t="shared" si="39"/>
        <v/>
      </c>
      <c r="AV59" s="128" t="str">
        <f t="shared" si="41"/>
        <v/>
      </c>
      <c r="AW59" s="240" t="str">
        <f t="shared" si="10"/>
        <v/>
      </c>
      <c r="AX59" s="133" t="str">
        <f t="shared" si="11"/>
        <v/>
      </c>
      <c r="AY59" s="133">
        <f t="shared" si="12"/>
        <v>7003.5</v>
      </c>
      <c r="AZ59" s="133" t="str">
        <f t="shared" si="13"/>
        <v/>
      </c>
      <c r="BA59" s="133" t="str">
        <f t="shared" si="14"/>
        <v/>
      </c>
      <c r="BB59" s="133" t="str">
        <f t="shared" si="15"/>
        <v/>
      </c>
      <c r="BC59" s="133" t="str">
        <f t="shared" si="16"/>
        <v/>
      </c>
      <c r="BD59" s="133" t="str">
        <f t="shared" si="17"/>
        <v/>
      </c>
      <c r="BE59" s="133" t="str">
        <f t="shared" si="18"/>
        <v/>
      </c>
      <c r="BF59" s="133" t="str">
        <f t="shared" si="19"/>
        <v/>
      </c>
      <c r="BG59" s="353" t="str">
        <f t="shared" si="20"/>
        <v/>
      </c>
      <c r="BH59" s="354" t="str">
        <f t="shared" si="40"/>
        <v/>
      </c>
    </row>
    <row r="60" spans="1:70" x14ac:dyDescent="0.3">
      <c r="A60" s="119"/>
      <c r="B60" s="403" t="s">
        <v>258</v>
      </c>
      <c r="C60" s="232">
        <f t="shared" si="0"/>
        <v>2</v>
      </c>
      <c r="D60" s="120">
        <v>437.64</v>
      </c>
      <c r="E60" s="121">
        <f t="shared" si="21"/>
        <v>875.28</v>
      </c>
      <c r="F60" s="122" t="s">
        <v>40</v>
      </c>
      <c r="G60" s="130"/>
      <c r="H60" s="95" t="str">
        <f t="shared" si="1"/>
        <v/>
      </c>
      <c r="I60" s="131"/>
      <c r="J60" s="123" t="str">
        <f t="shared" si="22"/>
        <v/>
      </c>
      <c r="K60" s="124">
        <v>2</v>
      </c>
      <c r="L60" s="123">
        <f t="shared" si="23"/>
        <v>875.28</v>
      </c>
      <c r="M60" s="346"/>
      <c r="N60" s="123" t="str">
        <f t="shared" si="24"/>
        <v/>
      </c>
      <c r="O60" s="346"/>
      <c r="P60" s="123" t="str">
        <f t="shared" si="2"/>
        <v/>
      </c>
      <c r="Q60" s="351"/>
      <c r="R60" s="123" t="str">
        <f t="shared" si="25"/>
        <v/>
      </c>
      <c r="S60" s="352"/>
      <c r="T60" s="123" t="str">
        <f t="shared" si="26"/>
        <v/>
      </c>
      <c r="U60" s="346"/>
      <c r="V60" s="123" t="str">
        <f t="shared" si="27"/>
        <v/>
      </c>
      <c r="W60" s="355"/>
      <c r="X60" s="123" t="str">
        <f t="shared" si="28"/>
        <v/>
      </c>
      <c r="Y60" s="346"/>
      <c r="Z60" s="123" t="str">
        <f t="shared" si="29"/>
        <v/>
      </c>
      <c r="AA60" s="124"/>
      <c r="AB60" s="123" t="str">
        <f t="shared" si="30"/>
        <v/>
      </c>
      <c r="AC60" s="124"/>
      <c r="AD60" s="123" t="str">
        <f t="shared" si="3"/>
        <v/>
      </c>
      <c r="AE60" s="124"/>
      <c r="AF60" s="123" t="str">
        <f t="shared" si="31"/>
        <v/>
      </c>
      <c r="AG60" s="132"/>
      <c r="AH60" s="126" t="str">
        <f t="shared" si="32"/>
        <v/>
      </c>
      <c r="AI60" s="127"/>
      <c r="AJ60" s="236" t="str">
        <f t="shared" si="4"/>
        <v/>
      </c>
      <c r="AK60" s="123" t="str">
        <f t="shared" si="5"/>
        <v/>
      </c>
      <c r="AL60" s="123" t="str">
        <f t="shared" si="6"/>
        <v/>
      </c>
      <c r="AM60" s="123" t="str">
        <f t="shared" si="7"/>
        <v/>
      </c>
      <c r="AN60" s="123" t="str">
        <f t="shared" si="8"/>
        <v/>
      </c>
      <c r="AO60" s="123" t="str">
        <f t="shared" si="33"/>
        <v/>
      </c>
      <c r="AP60" s="123" t="str">
        <f t="shared" si="34"/>
        <v/>
      </c>
      <c r="AQ60" s="123" t="str">
        <f t="shared" si="35"/>
        <v/>
      </c>
      <c r="AR60" s="123" t="str">
        <f t="shared" si="36"/>
        <v/>
      </c>
      <c r="AS60" s="123" t="str">
        <f t="shared" si="37"/>
        <v/>
      </c>
      <c r="AT60" s="349" t="str">
        <f t="shared" si="38"/>
        <v/>
      </c>
      <c r="AU60" s="126" t="str">
        <f t="shared" si="39"/>
        <v/>
      </c>
      <c r="AV60" s="128" t="str">
        <f t="shared" si="41"/>
        <v/>
      </c>
      <c r="AW60" s="240" t="str">
        <f t="shared" si="10"/>
        <v/>
      </c>
      <c r="AX60" s="133">
        <f t="shared" si="11"/>
        <v>875.28</v>
      </c>
      <c r="AY60" s="133" t="str">
        <f t="shared" si="12"/>
        <v/>
      </c>
      <c r="AZ60" s="133" t="str">
        <f t="shared" si="13"/>
        <v/>
      </c>
      <c r="BA60" s="133" t="str">
        <f t="shared" si="14"/>
        <v/>
      </c>
      <c r="BB60" s="133" t="str">
        <f t="shared" si="15"/>
        <v/>
      </c>
      <c r="BC60" s="133" t="str">
        <f t="shared" si="16"/>
        <v/>
      </c>
      <c r="BD60" s="133" t="str">
        <f t="shared" si="17"/>
        <v/>
      </c>
      <c r="BE60" s="133" t="str">
        <f t="shared" si="18"/>
        <v/>
      </c>
      <c r="BF60" s="133" t="str">
        <f t="shared" si="19"/>
        <v/>
      </c>
      <c r="BG60" s="353" t="str">
        <f t="shared" si="20"/>
        <v/>
      </c>
      <c r="BH60" s="354" t="str">
        <f t="shared" si="40"/>
        <v/>
      </c>
      <c r="BL60" s="136"/>
      <c r="BM60" s="136"/>
      <c r="BN60" s="136"/>
      <c r="BO60" s="136"/>
      <c r="BP60" s="136"/>
      <c r="BQ60" s="137"/>
    </row>
    <row r="61" spans="1:70" x14ac:dyDescent="0.3">
      <c r="A61" s="119"/>
      <c r="B61" s="403" t="s">
        <v>259</v>
      </c>
      <c r="C61" s="232">
        <f t="shared" si="0"/>
        <v>1</v>
      </c>
      <c r="D61" s="120">
        <v>550</v>
      </c>
      <c r="E61" s="121">
        <f t="shared" si="21"/>
        <v>550</v>
      </c>
      <c r="F61" s="122" t="s">
        <v>40</v>
      </c>
      <c r="G61" s="130"/>
      <c r="H61" s="95" t="str">
        <f t="shared" si="1"/>
        <v/>
      </c>
      <c r="I61" s="131"/>
      <c r="J61" s="123" t="str">
        <f t="shared" si="22"/>
        <v/>
      </c>
      <c r="K61" s="124">
        <v>1</v>
      </c>
      <c r="L61" s="123">
        <f t="shared" si="23"/>
        <v>550</v>
      </c>
      <c r="M61" s="346"/>
      <c r="N61" s="123" t="str">
        <f t="shared" si="24"/>
        <v/>
      </c>
      <c r="O61" s="346"/>
      <c r="P61" s="123" t="str">
        <f t="shared" si="2"/>
        <v/>
      </c>
      <c r="Q61" s="351"/>
      <c r="R61" s="123" t="str">
        <f t="shared" si="25"/>
        <v/>
      </c>
      <c r="S61" s="352"/>
      <c r="T61" s="123" t="str">
        <f t="shared" si="26"/>
        <v/>
      </c>
      <c r="U61" s="346"/>
      <c r="V61" s="123" t="str">
        <f t="shared" si="27"/>
        <v/>
      </c>
      <c r="W61" s="355"/>
      <c r="X61" s="123" t="str">
        <f t="shared" si="28"/>
        <v/>
      </c>
      <c r="Y61" s="346"/>
      <c r="Z61" s="123" t="str">
        <f t="shared" si="29"/>
        <v/>
      </c>
      <c r="AA61" s="124"/>
      <c r="AB61" s="123" t="str">
        <f t="shared" si="30"/>
        <v/>
      </c>
      <c r="AC61" s="124"/>
      <c r="AD61" s="123" t="str">
        <f t="shared" si="3"/>
        <v/>
      </c>
      <c r="AE61" s="124"/>
      <c r="AF61" s="123" t="str">
        <f t="shared" si="31"/>
        <v/>
      </c>
      <c r="AG61" s="132"/>
      <c r="AH61" s="126" t="str">
        <f t="shared" si="32"/>
        <v/>
      </c>
      <c r="AI61" s="127"/>
      <c r="AJ61" s="236" t="str">
        <f t="shared" si="4"/>
        <v/>
      </c>
      <c r="AK61" s="123" t="str">
        <f t="shared" si="5"/>
        <v/>
      </c>
      <c r="AL61" s="123" t="str">
        <f t="shared" si="6"/>
        <v/>
      </c>
      <c r="AM61" s="123" t="str">
        <f t="shared" si="7"/>
        <v/>
      </c>
      <c r="AN61" s="123" t="str">
        <f t="shared" si="8"/>
        <v/>
      </c>
      <c r="AO61" s="123" t="str">
        <f t="shared" si="33"/>
        <v/>
      </c>
      <c r="AP61" s="123" t="str">
        <f t="shared" si="34"/>
        <v/>
      </c>
      <c r="AQ61" s="123" t="str">
        <f t="shared" si="35"/>
        <v/>
      </c>
      <c r="AR61" s="123" t="str">
        <f t="shared" si="36"/>
        <v/>
      </c>
      <c r="AS61" s="123" t="str">
        <f t="shared" si="37"/>
        <v/>
      </c>
      <c r="AT61" s="349" t="str">
        <f t="shared" si="38"/>
        <v/>
      </c>
      <c r="AU61" s="126" t="str">
        <f t="shared" si="39"/>
        <v/>
      </c>
      <c r="AV61" s="128" t="str">
        <f t="shared" si="41"/>
        <v/>
      </c>
      <c r="AW61" s="240" t="str">
        <f t="shared" si="10"/>
        <v/>
      </c>
      <c r="AX61" s="133">
        <f t="shared" si="11"/>
        <v>550</v>
      </c>
      <c r="AY61" s="133" t="str">
        <f t="shared" si="12"/>
        <v/>
      </c>
      <c r="AZ61" s="133" t="str">
        <f t="shared" si="13"/>
        <v/>
      </c>
      <c r="BA61" s="133" t="str">
        <f t="shared" si="14"/>
        <v/>
      </c>
      <c r="BB61" s="133" t="str">
        <f t="shared" si="15"/>
        <v/>
      </c>
      <c r="BC61" s="133" t="str">
        <f t="shared" si="16"/>
        <v/>
      </c>
      <c r="BD61" s="133" t="str">
        <f t="shared" si="17"/>
        <v/>
      </c>
      <c r="BE61" s="133" t="str">
        <f t="shared" si="18"/>
        <v/>
      </c>
      <c r="BF61" s="133" t="str">
        <f t="shared" si="19"/>
        <v/>
      </c>
      <c r="BG61" s="353" t="str">
        <f t="shared" si="20"/>
        <v/>
      </c>
      <c r="BH61" s="354" t="str">
        <f t="shared" si="40"/>
        <v/>
      </c>
      <c r="BL61" s="136"/>
      <c r="BM61" s="136"/>
      <c r="BN61" s="136"/>
      <c r="BO61" s="136"/>
      <c r="BP61" s="136"/>
      <c r="BQ61" s="137"/>
    </row>
    <row r="62" spans="1:70" x14ac:dyDescent="0.3">
      <c r="A62" s="119"/>
      <c r="B62" s="398" t="s">
        <v>197</v>
      </c>
      <c r="C62" s="232">
        <f t="shared" si="0"/>
        <v>18</v>
      </c>
      <c r="D62" s="120">
        <v>1131.75</v>
      </c>
      <c r="E62" s="121">
        <f t="shared" si="21"/>
        <v>20371.5</v>
      </c>
      <c r="F62" s="122" t="s">
        <v>40</v>
      </c>
      <c r="G62" s="130"/>
      <c r="H62" s="95" t="str">
        <f t="shared" si="1"/>
        <v/>
      </c>
      <c r="I62" s="131"/>
      <c r="J62" s="123" t="str">
        <f t="shared" si="22"/>
        <v/>
      </c>
      <c r="K62" s="124"/>
      <c r="L62" s="123" t="str">
        <f t="shared" si="23"/>
        <v/>
      </c>
      <c r="M62" s="346">
        <v>2</v>
      </c>
      <c r="N62" s="123">
        <f t="shared" si="24"/>
        <v>2263.5</v>
      </c>
      <c r="O62" s="346"/>
      <c r="P62" s="123" t="str">
        <f t="shared" si="2"/>
        <v/>
      </c>
      <c r="Q62" s="351"/>
      <c r="R62" s="123" t="str">
        <f t="shared" si="25"/>
        <v/>
      </c>
      <c r="S62" s="352"/>
      <c r="T62" s="123" t="str">
        <f t="shared" si="26"/>
        <v/>
      </c>
      <c r="U62" s="346"/>
      <c r="V62" s="123" t="str">
        <f t="shared" si="27"/>
        <v/>
      </c>
      <c r="W62" s="355"/>
      <c r="X62" s="123" t="str">
        <f t="shared" si="28"/>
        <v/>
      </c>
      <c r="Y62" s="346"/>
      <c r="Z62" s="123" t="str">
        <f t="shared" si="29"/>
        <v/>
      </c>
      <c r="AA62" s="124"/>
      <c r="AB62" s="123" t="str">
        <f t="shared" si="30"/>
        <v/>
      </c>
      <c r="AC62" s="124"/>
      <c r="AD62" s="123" t="str">
        <f t="shared" si="3"/>
        <v/>
      </c>
      <c r="AE62" s="124"/>
      <c r="AF62" s="123" t="str">
        <f t="shared" si="31"/>
        <v/>
      </c>
      <c r="AG62" s="132">
        <v>16</v>
      </c>
      <c r="AH62" s="126">
        <f t="shared" si="32"/>
        <v>18108</v>
      </c>
      <c r="AI62" s="127"/>
      <c r="AJ62" s="236">
        <f t="shared" si="4"/>
        <v>825.63034917567813</v>
      </c>
      <c r="AK62" s="123">
        <f t="shared" si="5"/>
        <v>3193.7726178779967</v>
      </c>
      <c r="AL62" s="123">
        <f t="shared" si="6"/>
        <v>5395.6128379335205</v>
      </c>
      <c r="AM62" s="123">
        <f t="shared" si="7"/>
        <v>3948.0549027446959</v>
      </c>
      <c r="AN62" s="123">
        <f t="shared" si="8"/>
        <v>1750.8969924110636</v>
      </c>
      <c r="AO62" s="123">
        <f t="shared" si="33"/>
        <v>686.92308483793067</v>
      </c>
      <c r="AP62" s="123">
        <f t="shared" si="34"/>
        <v>181.51817406206379</v>
      </c>
      <c r="AQ62" s="123">
        <f t="shared" si="35"/>
        <v>129.98835782520757</v>
      </c>
      <c r="AR62" s="123">
        <f t="shared" si="36"/>
        <v>209.31144286413218</v>
      </c>
      <c r="AS62" s="123">
        <f t="shared" si="37"/>
        <v>259.40307021623221</v>
      </c>
      <c r="AT62" s="349">
        <f t="shared" si="38"/>
        <v>1526.8881700514778</v>
      </c>
      <c r="AU62" s="126" t="str">
        <f t="shared" si="39"/>
        <v/>
      </c>
      <c r="AV62" s="128" t="str">
        <f t="shared" si="41"/>
        <v/>
      </c>
      <c r="AW62" s="240">
        <f t="shared" si="10"/>
        <v>825.63034917567813</v>
      </c>
      <c r="AX62" s="133">
        <f t="shared" si="11"/>
        <v>3193.7726178779967</v>
      </c>
      <c r="AY62" s="133">
        <f t="shared" si="12"/>
        <v>7659.1128379335205</v>
      </c>
      <c r="AZ62" s="133">
        <f t="shared" si="13"/>
        <v>3948.0549027446959</v>
      </c>
      <c r="BA62" s="133">
        <f t="shared" si="14"/>
        <v>1750.8969924110636</v>
      </c>
      <c r="BB62" s="133">
        <f t="shared" si="15"/>
        <v>686.92308483793067</v>
      </c>
      <c r="BC62" s="133">
        <f t="shared" si="16"/>
        <v>181.51817406206379</v>
      </c>
      <c r="BD62" s="133">
        <f t="shared" si="17"/>
        <v>129.98835782520757</v>
      </c>
      <c r="BE62" s="133">
        <f t="shared" si="18"/>
        <v>209.31144286413218</v>
      </c>
      <c r="BF62" s="133">
        <f t="shared" si="19"/>
        <v>259.40307021623221</v>
      </c>
      <c r="BG62" s="353">
        <f t="shared" si="20"/>
        <v>1526.8881700514778</v>
      </c>
      <c r="BH62" s="354" t="str">
        <f t="shared" si="40"/>
        <v/>
      </c>
      <c r="BL62" s="136"/>
      <c r="BM62" s="136"/>
      <c r="BN62" s="136"/>
      <c r="BO62" s="136"/>
      <c r="BP62" s="136"/>
      <c r="BQ62" s="137"/>
      <c r="BR62" s="138"/>
    </row>
    <row r="63" spans="1:70" x14ac:dyDescent="0.3">
      <c r="A63" s="119"/>
      <c r="B63" s="399" t="s">
        <v>260</v>
      </c>
      <c r="C63" s="232">
        <f t="shared" si="0"/>
        <v>1</v>
      </c>
      <c r="D63" s="120">
        <v>285</v>
      </c>
      <c r="E63" s="121">
        <f t="shared" si="21"/>
        <v>285</v>
      </c>
      <c r="F63" s="122" t="s">
        <v>40</v>
      </c>
      <c r="G63" s="130"/>
      <c r="H63" s="95" t="str">
        <f t="shared" si="1"/>
        <v/>
      </c>
      <c r="I63" s="131"/>
      <c r="J63" s="123" t="str">
        <f t="shared" si="22"/>
        <v/>
      </c>
      <c r="K63" s="124"/>
      <c r="L63" s="123" t="str">
        <f t="shared" si="23"/>
        <v/>
      </c>
      <c r="M63" s="346"/>
      <c r="N63" s="123" t="str">
        <f t="shared" si="24"/>
        <v/>
      </c>
      <c r="O63" s="346"/>
      <c r="P63" s="123" t="str">
        <f t="shared" si="2"/>
        <v/>
      </c>
      <c r="Q63" s="351">
        <v>1</v>
      </c>
      <c r="R63" s="123">
        <f t="shared" si="25"/>
        <v>285</v>
      </c>
      <c r="S63" s="352"/>
      <c r="T63" s="123" t="str">
        <f t="shared" si="26"/>
        <v/>
      </c>
      <c r="U63" s="346"/>
      <c r="V63" s="123" t="str">
        <f t="shared" si="27"/>
        <v/>
      </c>
      <c r="W63" s="355"/>
      <c r="X63" s="123" t="str">
        <f t="shared" si="28"/>
        <v/>
      </c>
      <c r="Y63" s="346"/>
      <c r="Z63" s="123" t="str">
        <f t="shared" si="29"/>
        <v/>
      </c>
      <c r="AA63" s="124"/>
      <c r="AB63" s="123" t="str">
        <f t="shared" si="30"/>
        <v/>
      </c>
      <c r="AC63" s="124"/>
      <c r="AD63" s="123" t="str">
        <f t="shared" si="3"/>
        <v/>
      </c>
      <c r="AE63" s="124"/>
      <c r="AF63" s="123" t="str">
        <f t="shared" si="31"/>
        <v/>
      </c>
      <c r="AG63" s="132"/>
      <c r="AH63" s="126" t="str">
        <f t="shared" si="32"/>
        <v/>
      </c>
      <c r="AI63" s="127"/>
      <c r="AJ63" s="236" t="str">
        <f t="shared" si="4"/>
        <v/>
      </c>
      <c r="AK63" s="123" t="str">
        <f t="shared" si="5"/>
        <v/>
      </c>
      <c r="AL63" s="123" t="str">
        <f t="shared" si="6"/>
        <v/>
      </c>
      <c r="AM63" s="123" t="str">
        <f t="shared" si="7"/>
        <v/>
      </c>
      <c r="AN63" s="123" t="str">
        <f t="shared" si="8"/>
        <v/>
      </c>
      <c r="AO63" s="123" t="str">
        <f t="shared" si="33"/>
        <v/>
      </c>
      <c r="AP63" s="123" t="str">
        <f t="shared" si="34"/>
        <v/>
      </c>
      <c r="AQ63" s="123" t="str">
        <f t="shared" si="35"/>
        <v/>
      </c>
      <c r="AR63" s="123" t="str">
        <f t="shared" si="36"/>
        <v/>
      </c>
      <c r="AS63" s="123" t="str">
        <f t="shared" si="37"/>
        <v/>
      </c>
      <c r="AT63" s="349" t="str">
        <f t="shared" si="38"/>
        <v/>
      </c>
      <c r="AU63" s="126" t="str">
        <f t="shared" si="39"/>
        <v/>
      </c>
      <c r="AV63" s="128" t="str">
        <f t="shared" si="41"/>
        <v/>
      </c>
      <c r="AW63" s="240" t="str">
        <f t="shared" si="10"/>
        <v/>
      </c>
      <c r="AX63" s="133" t="str">
        <f t="shared" si="11"/>
        <v/>
      </c>
      <c r="AY63" s="133" t="str">
        <f t="shared" si="12"/>
        <v/>
      </c>
      <c r="AZ63" s="133" t="str">
        <f t="shared" si="13"/>
        <v/>
      </c>
      <c r="BA63" s="133">
        <f t="shared" si="14"/>
        <v>285</v>
      </c>
      <c r="BB63" s="133" t="str">
        <f t="shared" si="15"/>
        <v/>
      </c>
      <c r="BC63" s="133" t="str">
        <f t="shared" si="16"/>
        <v/>
      </c>
      <c r="BD63" s="133" t="str">
        <f t="shared" si="17"/>
        <v/>
      </c>
      <c r="BE63" s="133" t="str">
        <f t="shared" si="18"/>
        <v/>
      </c>
      <c r="BF63" s="133" t="str">
        <f t="shared" si="19"/>
        <v/>
      </c>
      <c r="BG63" s="353" t="str">
        <f t="shared" si="20"/>
        <v/>
      </c>
      <c r="BH63" s="354" t="str">
        <f t="shared" si="40"/>
        <v/>
      </c>
      <c r="BL63" s="136"/>
      <c r="BM63" s="136"/>
      <c r="BN63" s="136"/>
      <c r="BO63" s="136"/>
      <c r="BP63" s="136"/>
      <c r="BQ63" s="137"/>
      <c r="BR63" s="145"/>
    </row>
    <row r="64" spans="1:70" x14ac:dyDescent="0.3">
      <c r="A64" s="119"/>
      <c r="B64" s="398" t="s">
        <v>198</v>
      </c>
      <c r="C64" s="232">
        <f t="shared" si="0"/>
        <v>4</v>
      </c>
      <c r="D64" s="120">
        <v>84.71</v>
      </c>
      <c r="E64" s="121">
        <f t="shared" si="21"/>
        <v>338.84</v>
      </c>
      <c r="F64" s="122" t="s">
        <v>40</v>
      </c>
      <c r="G64" s="130"/>
      <c r="H64" s="95" t="str">
        <f t="shared" si="1"/>
        <v/>
      </c>
      <c r="I64" s="131"/>
      <c r="J64" s="123" t="str">
        <f t="shared" si="22"/>
        <v/>
      </c>
      <c r="K64" s="124"/>
      <c r="L64" s="123" t="str">
        <f t="shared" si="23"/>
        <v/>
      </c>
      <c r="M64" s="346"/>
      <c r="N64" s="123" t="str">
        <f t="shared" si="24"/>
        <v/>
      </c>
      <c r="O64" s="346"/>
      <c r="P64" s="123" t="str">
        <f t="shared" si="2"/>
        <v/>
      </c>
      <c r="Q64" s="351"/>
      <c r="R64" s="123" t="str">
        <f t="shared" si="25"/>
        <v/>
      </c>
      <c r="S64" s="352"/>
      <c r="T64" s="123" t="str">
        <f t="shared" si="26"/>
        <v/>
      </c>
      <c r="U64" s="346"/>
      <c r="V64" s="123" t="str">
        <f t="shared" si="27"/>
        <v/>
      </c>
      <c r="W64" s="355"/>
      <c r="X64" s="123" t="str">
        <f t="shared" si="28"/>
        <v/>
      </c>
      <c r="Y64" s="346"/>
      <c r="Z64" s="123" t="str">
        <f t="shared" si="29"/>
        <v/>
      </c>
      <c r="AA64" s="124"/>
      <c r="AB64" s="123" t="str">
        <f t="shared" si="30"/>
        <v/>
      </c>
      <c r="AC64" s="124"/>
      <c r="AD64" s="123" t="str">
        <f t="shared" si="3"/>
        <v/>
      </c>
      <c r="AE64" s="124"/>
      <c r="AF64" s="123" t="str">
        <f t="shared" si="31"/>
        <v/>
      </c>
      <c r="AG64" s="239">
        <v>4</v>
      </c>
      <c r="AH64" s="126">
        <f t="shared" si="32"/>
        <v>338.84</v>
      </c>
      <c r="AI64" s="127"/>
      <c r="AJ64" s="236">
        <f t="shared" si="4"/>
        <v>15.44933661998491</v>
      </c>
      <c r="AK64" s="123">
        <f t="shared" si="5"/>
        <v>59.762420689296462</v>
      </c>
      <c r="AL64" s="123">
        <f t="shared" si="6"/>
        <v>100.96363231750574</v>
      </c>
      <c r="AM64" s="123">
        <f t="shared" si="7"/>
        <v>73.876680099735623</v>
      </c>
      <c r="AN64" s="123">
        <f t="shared" si="8"/>
        <v>32.76308465366494</v>
      </c>
      <c r="AO64" s="123">
        <f t="shared" si="33"/>
        <v>12.853822513059665</v>
      </c>
      <c r="AP64" s="123">
        <f t="shared" si="34"/>
        <v>3.3965991881593602</v>
      </c>
      <c r="AQ64" s="123">
        <f t="shared" si="35"/>
        <v>2.4323644337029671</v>
      </c>
      <c r="AR64" s="123">
        <f t="shared" si="36"/>
        <v>3.9166715981932043</v>
      </c>
      <c r="AS64" s="123">
        <f t="shared" si="37"/>
        <v>4.8539947157095273</v>
      </c>
      <c r="AT64" s="349">
        <f t="shared" si="38"/>
        <v>28.571393170987555</v>
      </c>
      <c r="AU64" s="126" t="str">
        <f t="shared" si="39"/>
        <v/>
      </c>
      <c r="AV64" s="128" t="str">
        <f t="shared" si="41"/>
        <v/>
      </c>
      <c r="AW64" s="240">
        <f t="shared" si="10"/>
        <v>15.44933661998491</v>
      </c>
      <c r="AX64" s="133">
        <f t="shared" si="11"/>
        <v>59.762420689296462</v>
      </c>
      <c r="AY64" s="133">
        <f t="shared" si="12"/>
        <v>100.96363231750574</v>
      </c>
      <c r="AZ64" s="133">
        <f t="shared" si="13"/>
        <v>73.876680099735623</v>
      </c>
      <c r="BA64" s="133">
        <f t="shared" si="14"/>
        <v>32.76308465366494</v>
      </c>
      <c r="BB64" s="133">
        <f t="shared" si="15"/>
        <v>12.853822513059665</v>
      </c>
      <c r="BC64" s="133">
        <f t="shared" si="16"/>
        <v>3.3965991881593602</v>
      </c>
      <c r="BD64" s="133">
        <f t="shared" si="17"/>
        <v>2.4323644337029671</v>
      </c>
      <c r="BE64" s="133">
        <f t="shared" si="18"/>
        <v>3.9166715981932043</v>
      </c>
      <c r="BF64" s="133">
        <f t="shared" si="19"/>
        <v>4.8539947157095273</v>
      </c>
      <c r="BG64" s="353">
        <f t="shared" si="20"/>
        <v>28.571393170987555</v>
      </c>
      <c r="BH64" s="354" t="str">
        <f t="shared" si="40"/>
        <v/>
      </c>
      <c r="BK64" s="139"/>
      <c r="BL64" s="140"/>
      <c r="BM64" s="140"/>
      <c r="BN64" s="140"/>
      <c r="BO64" s="140"/>
      <c r="BP64" s="140"/>
      <c r="BQ64" s="141"/>
      <c r="BR64" s="145"/>
    </row>
    <row r="65" spans="1:70" x14ac:dyDescent="0.3">
      <c r="A65" s="119"/>
      <c r="B65" s="405" t="s">
        <v>199</v>
      </c>
      <c r="C65" s="232" t="str">
        <f t="shared" si="0"/>
        <v/>
      </c>
      <c r="D65" s="120"/>
      <c r="E65" s="121" t="str">
        <f>IFERROR(SUM(C65*D65),"")</f>
        <v/>
      </c>
      <c r="F65" s="122"/>
      <c r="G65" s="130"/>
      <c r="H65" s="95" t="str">
        <f t="shared" si="1"/>
        <v/>
      </c>
      <c r="I65" s="131"/>
      <c r="J65" s="123" t="str">
        <f t="shared" si="22"/>
        <v/>
      </c>
      <c r="K65" s="124"/>
      <c r="L65" s="123" t="str">
        <f t="shared" si="23"/>
        <v/>
      </c>
      <c r="M65" s="346"/>
      <c r="N65" s="123" t="str">
        <f t="shared" si="24"/>
        <v/>
      </c>
      <c r="O65" s="346"/>
      <c r="P65" s="123" t="str">
        <f t="shared" si="2"/>
        <v/>
      </c>
      <c r="Q65" s="351"/>
      <c r="R65" s="123" t="str">
        <f t="shared" si="25"/>
        <v/>
      </c>
      <c r="S65" s="352"/>
      <c r="T65" s="123" t="str">
        <f t="shared" si="26"/>
        <v/>
      </c>
      <c r="U65" s="346"/>
      <c r="V65" s="123" t="str">
        <f t="shared" si="27"/>
        <v/>
      </c>
      <c r="W65" s="355"/>
      <c r="X65" s="123" t="str">
        <f t="shared" si="28"/>
        <v/>
      </c>
      <c r="Y65" s="346"/>
      <c r="Z65" s="123" t="str">
        <f t="shared" si="29"/>
        <v/>
      </c>
      <c r="AA65" s="124"/>
      <c r="AB65" s="123" t="str">
        <f t="shared" si="30"/>
        <v/>
      </c>
      <c r="AC65" s="124"/>
      <c r="AD65" s="123" t="str">
        <f t="shared" si="3"/>
        <v/>
      </c>
      <c r="AE65" s="124"/>
      <c r="AF65" s="123" t="str">
        <f t="shared" si="31"/>
        <v/>
      </c>
      <c r="AG65" s="132"/>
      <c r="AH65" s="126" t="str">
        <f t="shared" si="32"/>
        <v/>
      </c>
      <c r="AI65" s="127"/>
      <c r="AJ65" s="236" t="str">
        <f t="shared" si="4"/>
        <v/>
      </c>
      <c r="AK65" s="123" t="str">
        <f t="shared" si="5"/>
        <v/>
      </c>
      <c r="AL65" s="123" t="str">
        <f t="shared" si="6"/>
        <v/>
      </c>
      <c r="AM65" s="123" t="str">
        <f t="shared" si="7"/>
        <v/>
      </c>
      <c r="AN65" s="123" t="str">
        <f t="shared" si="8"/>
        <v/>
      </c>
      <c r="AO65" s="123" t="str">
        <f t="shared" si="33"/>
        <v/>
      </c>
      <c r="AP65" s="123" t="str">
        <f t="shared" si="34"/>
        <v/>
      </c>
      <c r="AQ65" s="123" t="str">
        <f t="shared" si="35"/>
        <v/>
      </c>
      <c r="AR65" s="123" t="str">
        <f t="shared" si="36"/>
        <v/>
      </c>
      <c r="AS65" s="123" t="str">
        <f t="shared" si="37"/>
        <v/>
      </c>
      <c r="AT65" s="349" t="str">
        <f t="shared" si="38"/>
        <v/>
      </c>
      <c r="AU65" s="126" t="str">
        <f t="shared" si="39"/>
        <v/>
      </c>
      <c r="AV65" s="128" t="str">
        <f t="shared" si="41"/>
        <v/>
      </c>
      <c r="AW65" s="240" t="str">
        <f t="shared" si="10"/>
        <v/>
      </c>
      <c r="AX65" s="133" t="str">
        <f t="shared" si="11"/>
        <v/>
      </c>
      <c r="AY65" s="133" t="str">
        <f t="shared" si="12"/>
        <v/>
      </c>
      <c r="AZ65" s="133" t="str">
        <f t="shared" si="13"/>
        <v/>
      </c>
      <c r="BA65" s="133" t="str">
        <f t="shared" si="14"/>
        <v/>
      </c>
      <c r="BB65" s="133" t="str">
        <f t="shared" si="15"/>
        <v/>
      </c>
      <c r="BC65" s="133" t="str">
        <f t="shared" si="16"/>
        <v/>
      </c>
      <c r="BD65" s="133" t="str">
        <f t="shared" si="17"/>
        <v/>
      </c>
      <c r="BE65" s="133" t="str">
        <f t="shared" si="18"/>
        <v/>
      </c>
      <c r="BF65" s="133" t="str">
        <f t="shared" si="19"/>
        <v/>
      </c>
      <c r="BG65" s="353" t="str">
        <f t="shared" si="20"/>
        <v/>
      </c>
      <c r="BH65" s="354" t="str">
        <f t="shared" si="40"/>
        <v/>
      </c>
      <c r="BK65" s="139"/>
      <c r="BL65" s="140"/>
      <c r="BM65" s="140"/>
      <c r="BN65" s="140"/>
      <c r="BO65" s="140"/>
      <c r="BP65" s="140"/>
      <c r="BQ65" s="141"/>
      <c r="BR65" s="138"/>
    </row>
    <row r="66" spans="1:70" x14ac:dyDescent="0.3">
      <c r="A66" s="119"/>
      <c r="B66" s="399" t="s">
        <v>200</v>
      </c>
      <c r="C66" s="232">
        <f t="shared" si="0"/>
        <v>1</v>
      </c>
      <c r="D66" s="120">
        <v>2140.73</v>
      </c>
      <c r="E66" s="121">
        <f t="shared" si="21"/>
        <v>2140.73</v>
      </c>
      <c r="F66" s="122" t="s">
        <v>40</v>
      </c>
      <c r="G66" s="146"/>
      <c r="H66" s="95" t="str">
        <f t="shared" si="1"/>
        <v/>
      </c>
      <c r="I66" s="131"/>
      <c r="J66" s="123" t="str">
        <f t="shared" si="22"/>
        <v/>
      </c>
      <c r="K66" s="124"/>
      <c r="L66" s="123" t="str">
        <f t="shared" si="23"/>
        <v/>
      </c>
      <c r="M66" s="346"/>
      <c r="N66" s="123" t="str">
        <f t="shared" si="24"/>
        <v/>
      </c>
      <c r="O66" s="346"/>
      <c r="P66" s="123" t="str">
        <f t="shared" si="2"/>
        <v/>
      </c>
      <c r="Q66" s="351"/>
      <c r="R66" s="123" t="str">
        <f t="shared" si="25"/>
        <v/>
      </c>
      <c r="S66" s="352"/>
      <c r="T66" s="123" t="str">
        <f t="shared" si="26"/>
        <v/>
      </c>
      <c r="U66" s="346"/>
      <c r="V66" s="123" t="str">
        <f t="shared" si="27"/>
        <v/>
      </c>
      <c r="W66" s="355"/>
      <c r="X66" s="123" t="str">
        <f t="shared" si="28"/>
        <v/>
      </c>
      <c r="Y66" s="346"/>
      <c r="Z66" s="123" t="str">
        <f t="shared" si="29"/>
        <v/>
      </c>
      <c r="AA66" s="124"/>
      <c r="AB66" s="123" t="str">
        <f t="shared" si="30"/>
        <v/>
      </c>
      <c r="AC66" s="124"/>
      <c r="AD66" s="123" t="str">
        <f t="shared" si="3"/>
        <v/>
      </c>
      <c r="AE66" s="124"/>
      <c r="AF66" s="123" t="str">
        <f t="shared" si="31"/>
        <v/>
      </c>
      <c r="AG66" s="132">
        <v>1</v>
      </c>
      <c r="AH66" s="126">
        <f t="shared" si="32"/>
        <v>2140.73</v>
      </c>
      <c r="AI66" s="127"/>
      <c r="AJ66" s="236">
        <f t="shared" si="4"/>
        <v>97.606122011864898</v>
      </c>
      <c r="AK66" s="123">
        <f t="shared" si="5"/>
        <v>377.5681939623351</v>
      </c>
      <c r="AL66" s="123">
        <f t="shared" si="6"/>
        <v>637.87001714984683</v>
      </c>
      <c r="AM66" s="123">
        <f t="shared" si="7"/>
        <v>466.73953898567777</v>
      </c>
      <c r="AN66" s="123">
        <f t="shared" si="8"/>
        <v>206.99125903270024</v>
      </c>
      <c r="AO66" s="123">
        <f t="shared" si="33"/>
        <v>81.208132063458322</v>
      </c>
      <c r="AP66" s="123">
        <f t="shared" si="34"/>
        <v>21.459100991820293</v>
      </c>
      <c r="AQ66" s="123">
        <f t="shared" si="35"/>
        <v>15.367239741945912</v>
      </c>
      <c r="AR66" s="123">
        <f t="shared" si="36"/>
        <v>24.744824667690175</v>
      </c>
      <c r="AS66" s="123">
        <f t="shared" si="37"/>
        <v>30.666663049701501</v>
      </c>
      <c r="AT66" s="349">
        <f t="shared" si="38"/>
        <v>180.5089083429589</v>
      </c>
      <c r="AU66" s="126" t="str">
        <f t="shared" si="39"/>
        <v/>
      </c>
      <c r="AV66" s="128" t="str">
        <f t="shared" si="41"/>
        <v/>
      </c>
      <c r="AW66" s="240">
        <f t="shared" si="10"/>
        <v>97.606122011864898</v>
      </c>
      <c r="AX66" s="133">
        <f t="shared" si="11"/>
        <v>377.5681939623351</v>
      </c>
      <c r="AY66" s="133">
        <f t="shared" si="12"/>
        <v>637.87001714984683</v>
      </c>
      <c r="AZ66" s="133">
        <f t="shared" si="13"/>
        <v>466.73953898567777</v>
      </c>
      <c r="BA66" s="133">
        <f t="shared" si="14"/>
        <v>206.99125903270024</v>
      </c>
      <c r="BB66" s="133">
        <f t="shared" si="15"/>
        <v>81.208132063458322</v>
      </c>
      <c r="BC66" s="133">
        <f t="shared" si="16"/>
        <v>21.459100991820293</v>
      </c>
      <c r="BD66" s="133">
        <f t="shared" si="17"/>
        <v>15.367239741945912</v>
      </c>
      <c r="BE66" s="133">
        <f t="shared" si="18"/>
        <v>24.744824667690175</v>
      </c>
      <c r="BF66" s="133">
        <f t="shared" si="19"/>
        <v>30.666663049701501</v>
      </c>
      <c r="BG66" s="353">
        <f t="shared" si="20"/>
        <v>180.5089083429589</v>
      </c>
      <c r="BH66" s="354" t="str">
        <f t="shared" si="40"/>
        <v/>
      </c>
      <c r="BK66" s="139"/>
      <c r="BL66" s="140"/>
      <c r="BM66" s="140"/>
      <c r="BN66" s="140"/>
      <c r="BO66" s="140"/>
      <c r="BP66" s="140"/>
      <c r="BQ66" s="141"/>
    </row>
    <row r="67" spans="1:70" x14ac:dyDescent="0.3">
      <c r="A67" s="119"/>
      <c r="B67" s="399" t="s">
        <v>201</v>
      </c>
      <c r="C67" s="232">
        <f t="shared" si="0"/>
        <v>3</v>
      </c>
      <c r="D67" s="120">
        <v>4938</v>
      </c>
      <c r="E67" s="121">
        <f t="shared" si="21"/>
        <v>14814</v>
      </c>
      <c r="F67" s="122" t="s">
        <v>40</v>
      </c>
      <c r="G67" s="146"/>
      <c r="H67" s="95" t="str">
        <f t="shared" si="1"/>
        <v/>
      </c>
      <c r="I67" s="131">
        <v>2</v>
      </c>
      <c r="J67" s="123">
        <f t="shared" si="22"/>
        <v>9876</v>
      </c>
      <c r="K67" s="124">
        <v>1</v>
      </c>
      <c r="L67" s="123">
        <f t="shared" si="23"/>
        <v>4938</v>
      </c>
      <c r="M67" s="346"/>
      <c r="N67" s="123" t="str">
        <f t="shared" si="24"/>
        <v/>
      </c>
      <c r="O67" s="346"/>
      <c r="P67" s="123" t="str">
        <f t="shared" si="2"/>
        <v/>
      </c>
      <c r="Q67" s="351"/>
      <c r="R67" s="123" t="str">
        <f t="shared" si="25"/>
        <v/>
      </c>
      <c r="S67" s="352"/>
      <c r="T67" s="123" t="str">
        <f t="shared" si="26"/>
        <v/>
      </c>
      <c r="U67" s="346"/>
      <c r="V67" s="123" t="str">
        <f t="shared" si="27"/>
        <v/>
      </c>
      <c r="W67" s="355"/>
      <c r="X67" s="123" t="str">
        <f t="shared" si="28"/>
        <v/>
      </c>
      <c r="Y67" s="346"/>
      <c r="Z67" s="123" t="str">
        <f t="shared" si="29"/>
        <v/>
      </c>
      <c r="AA67" s="124"/>
      <c r="AB67" s="123" t="str">
        <f t="shared" si="30"/>
        <v/>
      </c>
      <c r="AC67" s="124"/>
      <c r="AD67" s="123" t="str">
        <f t="shared" si="3"/>
        <v/>
      </c>
      <c r="AE67" s="124"/>
      <c r="AF67" s="123" t="str">
        <f t="shared" si="31"/>
        <v/>
      </c>
      <c r="AG67" s="132"/>
      <c r="AH67" s="126" t="str">
        <f t="shared" si="32"/>
        <v/>
      </c>
      <c r="AI67" s="127"/>
      <c r="AJ67" s="236" t="str">
        <f t="shared" si="4"/>
        <v/>
      </c>
      <c r="AK67" s="123" t="str">
        <f t="shared" si="5"/>
        <v/>
      </c>
      <c r="AL67" s="123" t="str">
        <f t="shared" si="6"/>
        <v/>
      </c>
      <c r="AM67" s="123" t="str">
        <f t="shared" si="7"/>
        <v/>
      </c>
      <c r="AN67" s="123" t="str">
        <f t="shared" si="8"/>
        <v/>
      </c>
      <c r="AO67" s="123" t="str">
        <f t="shared" si="33"/>
        <v/>
      </c>
      <c r="AP67" s="123" t="str">
        <f t="shared" si="34"/>
        <v/>
      </c>
      <c r="AQ67" s="123" t="str">
        <f t="shared" si="35"/>
        <v/>
      </c>
      <c r="AR67" s="123" t="str">
        <f t="shared" si="36"/>
        <v/>
      </c>
      <c r="AS67" s="123" t="str">
        <f t="shared" si="37"/>
        <v/>
      </c>
      <c r="AT67" s="349" t="str">
        <f t="shared" si="38"/>
        <v/>
      </c>
      <c r="AU67" s="126" t="str">
        <f t="shared" si="39"/>
        <v/>
      </c>
      <c r="AV67" s="128" t="str">
        <f t="shared" si="41"/>
        <v/>
      </c>
      <c r="AW67" s="240">
        <f t="shared" si="10"/>
        <v>9876</v>
      </c>
      <c r="AX67" s="133">
        <f t="shared" si="11"/>
        <v>4938</v>
      </c>
      <c r="AY67" s="133" t="str">
        <f t="shared" si="12"/>
        <v/>
      </c>
      <c r="AZ67" s="133" t="str">
        <f t="shared" si="13"/>
        <v/>
      </c>
      <c r="BA67" s="133" t="str">
        <f t="shared" si="14"/>
        <v/>
      </c>
      <c r="BB67" s="133" t="str">
        <f t="shared" si="15"/>
        <v/>
      </c>
      <c r="BC67" s="133" t="str">
        <f t="shared" si="16"/>
        <v/>
      </c>
      <c r="BD67" s="133" t="str">
        <f t="shared" si="17"/>
        <v/>
      </c>
      <c r="BE67" s="133" t="str">
        <f t="shared" si="18"/>
        <v/>
      </c>
      <c r="BF67" s="133" t="str">
        <f t="shared" si="19"/>
        <v/>
      </c>
      <c r="BG67" s="353" t="str">
        <f t="shared" si="20"/>
        <v/>
      </c>
      <c r="BH67" s="354" t="str">
        <f t="shared" si="40"/>
        <v/>
      </c>
      <c r="BK67" s="139"/>
      <c r="BL67" s="140"/>
      <c r="BM67" s="140"/>
      <c r="BN67" s="140"/>
      <c r="BO67" s="140"/>
      <c r="BP67" s="140"/>
      <c r="BQ67" s="141"/>
    </row>
    <row r="68" spans="1:70" x14ac:dyDescent="0.3">
      <c r="A68" s="119"/>
      <c r="B68" s="399" t="s">
        <v>202</v>
      </c>
      <c r="C68" s="232">
        <f t="shared" si="0"/>
        <v>1</v>
      </c>
      <c r="D68" s="120">
        <v>2367.25</v>
      </c>
      <c r="E68" s="121">
        <f t="shared" si="21"/>
        <v>2367.25</v>
      </c>
      <c r="F68" s="122" t="s">
        <v>40</v>
      </c>
      <c r="G68" s="146"/>
      <c r="H68" s="95" t="str">
        <f t="shared" si="1"/>
        <v/>
      </c>
      <c r="I68" s="131"/>
      <c r="J68" s="123" t="str">
        <f t="shared" si="22"/>
        <v/>
      </c>
      <c r="K68" s="124"/>
      <c r="L68" s="123" t="str">
        <f t="shared" si="23"/>
        <v/>
      </c>
      <c r="M68" s="346"/>
      <c r="N68" s="123" t="str">
        <f t="shared" si="24"/>
        <v/>
      </c>
      <c r="O68" s="346"/>
      <c r="P68" s="123" t="str">
        <f t="shared" si="2"/>
        <v/>
      </c>
      <c r="Q68" s="351"/>
      <c r="R68" s="123" t="str">
        <f t="shared" si="25"/>
        <v/>
      </c>
      <c r="S68" s="352"/>
      <c r="T68" s="123" t="str">
        <f t="shared" si="26"/>
        <v/>
      </c>
      <c r="U68" s="346"/>
      <c r="V68" s="123" t="str">
        <f t="shared" si="27"/>
        <v/>
      </c>
      <c r="W68" s="355"/>
      <c r="X68" s="123" t="str">
        <f t="shared" si="28"/>
        <v/>
      </c>
      <c r="Y68" s="346"/>
      <c r="Z68" s="123" t="str">
        <f t="shared" si="29"/>
        <v/>
      </c>
      <c r="AA68" s="124"/>
      <c r="AB68" s="123" t="str">
        <f t="shared" si="30"/>
        <v/>
      </c>
      <c r="AC68" s="124"/>
      <c r="AD68" s="123" t="str">
        <f t="shared" si="3"/>
        <v/>
      </c>
      <c r="AE68" s="124"/>
      <c r="AF68" s="123" t="str">
        <f t="shared" si="31"/>
        <v/>
      </c>
      <c r="AG68" s="239">
        <v>1</v>
      </c>
      <c r="AH68" s="126">
        <f t="shared" si="32"/>
        <v>2367.25</v>
      </c>
      <c r="AI68" s="127"/>
      <c r="AJ68" s="236">
        <f t="shared" si="4"/>
        <v>107.9342524898456</v>
      </c>
      <c r="AK68" s="123">
        <f t="shared" si="5"/>
        <v>417.52033519282571</v>
      </c>
      <c r="AL68" s="123">
        <f t="shared" si="6"/>
        <v>705.3658322618802</v>
      </c>
      <c r="AM68" s="123">
        <f t="shared" si="7"/>
        <v>516.12729006640063</v>
      </c>
      <c r="AN68" s="123">
        <f t="shared" si="8"/>
        <v>228.89390906146951</v>
      </c>
      <c r="AO68" s="123">
        <f t="shared" si="33"/>
        <v>89.801119537364229</v>
      </c>
      <c r="AP68" s="123">
        <f t="shared" si="34"/>
        <v>23.729782281224903</v>
      </c>
      <c r="AQ68" s="123">
        <f t="shared" si="35"/>
        <v>16.993314560510417</v>
      </c>
      <c r="AR68" s="123">
        <f t="shared" si="36"/>
        <v>27.363182743545224</v>
      </c>
      <c r="AS68" s="123">
        <f t="shared" si="37"/>
        <v>33.911636733453484</v>
      </c>
      <c r="AT68" s="349">
        <f t="shared" si="38"/>
        <v>199.60934507148005</v>
      </c>
      <c r="AU68" s="126" t="str">
        <f t="shared" si="39"/>
        <v/>
      </c>
      <c r="AV68" s="128" t="str">
        <f t="shared" si="41"/>
        <v/>
      </c>
      <c r="AW68" s="240">
        <f t="shared" si="10"/>
        <v>107.9342524898456</v>
      </c>
      <c r="AX68" s="133">
        <f t="shared" si="11"/>
        <v>417.52033519282571</v>
      </c>
      <c r="AY68" s="133">
        <f t="shared" si="12"/>
        <v>705.3658322618802</v>
      </c>
      <c r="AZ68" s="133">
        <f t="shared" si="13"/>
        <v>516.12729006640063</v>
      </c>
      <c r="BA68" s="133">
        <f t="shared" si="14"/>
        <v>228.89390906146951</v>
      </c>
      <c r="BB68" s="133">
        <f t="shared" si="15"/>
        <v>89.801119537364229</v>
      </c>
      <c r="BC68" s="133">
        <f t="shared" si="16"/>
        <v>23.729782281224903</v>
      </c>
      <c r="BD68" s="133">
        <f t="shared" si="17"/>
        <v>16.993314560510417</v>
      </c>
      <c r="BE68" s="133">
        <f t="shared" si="18"/>
        <v>27.363182743545224</v>
      </c>
      <c r="BF68" s="133">
        <f t="shared" si="19"/>
        <v>33.911636733453484</v>
      </c>
      <c r="BG68" s="353">
        <f t="shared" si="20"/>
        <v>199.60934507148005</v>
      </c>
      <c r="BH68" s="354" t="str">
        <f t="shared" si="40"/>
        <v/>
      </c>
      <c r="BK68" s="139"/>
      <c r="BL68" s="140"/>
      <c r="BM68" s="140"/>
      <c r="BN68" s="140"/>
      <c r="BO68" s="140"/>
      <c r="BP68" s="140"/>
      <c r="BQ68" s="141"/>
    </row>
    <row r="69" spans="1:70" x14ac:dyDescent="0.3">
      <c r="A69" s="119"/>
      <c r="B69" s="399" t="s">
        <v>203</v>
      </c>
      <c r="C69" s="232">
        <f t="shared" si="0"/>
        <v>2</v>
      </c>
      <c r="D69" s="120">
        <v>960.5</v>
      </c>
      <c r="E69" s="121">
        <f t="shared" si="21"/>
        <v>1921</v>
      </c>
      <c r="F69" s="122" t="s">
        <v>40</v>
      </c>
      <c r="G69" s="146"/>
      <c r="H69" s="95" t="str">
        <f t="shared" si="1"/>
        <v/>
      </c>
      <c r="I69" s="131">
        <v>2</v>
      </c>
      <c r="J69" s="123">
        <f t="shared" si="22"/>
        <v>1921</v>
      </c>
      <c r="K69" s="124"/>
      <c r="L69" s="123" t="str">
        <f t="shared" si="23"/>
        <v/>
      </c>
      <c r="M69" s="346"/>
      <c r="N69" s="123" t="str">
        <f t="shared" si="24"/>
        <v/>
      </c>
      <c r="O69" s="346"/>
      <c r="P69" s="123" t="str">
        <f t="shared" si="2"/>
        <v/>
      </c>
      <c r="Q69" s="351"/>
      <c r="R69" s="123" t="str">
        <f t="shared" si="25"/>
        <v/>
      </c>
      <c r="S69" s="352"/>
      <c r="T69" s="123" t="str">
        <f t="shared" si="26"/>
        <v/>
      </c>
      <c r="U69" s="346"/>
      <c r="V69" s="123" t="str">
        <f t="shared" si="27"/>
        <v/>
      </c>
      <c r="W69" s="355"/>
      <c r="X69" s="123" t="str">
        <f t="shared" si="28"/>
        <v/>
      </c>
      <c r="Y69" s="346"/>
      <c r="Z69" s="123" t="str">
        <f t="shared" si="29"/>
        <v/>
      </c>
      <c r="AA69" s="124"/>
      <c r="AB69" s="123" t="str">
        <f t="shared" si="30"/>
        <v/>
      </c>
      <c r="AC69" s="124"/>
      <c r="AD69" s="123" t="str">
        <f t="shared" si="3"/>
        <v/>
      </c>
      <c r="AE69" s="124"/>
      <c r="AF69" s="123" t="str">
        <f t="shared" si="31"/>
        <v/>
      </c>
      <c r="AG69" s="132"/>
      <c r="AH69" s="126" t="str">
        <f t="shared" si="32"/>
        <v/>
      </c>
      <c r="AI69" s="127"/>
      <c r="AJ69" s="236" t="str">
        <f t="shared" si="4"/>
        <v/>
      </c>
      <c r="AK69" s="123" t="str">
        <f t="shared" si="5"/>
        <v/>
      </c>
      <c r="AL69" s="123" t="str">
        <f t="shared" si="6"/>
        <v/>
      </c>
      <c r="AM69" s="123" t="str">
        <f t="shared" si="7"/>
        <v/>
      </c>
      <c r="AN69" s="123" t="str">
        <f t="shared" si="8"/>
        <v/>
      </c>
      <c r="AO69" s="123" t="str">
        <f t="shared" si="33"/>
        <v/>
      </c>
      <c r="AP69" s="123" t="str">
        <f t="shared" si="34"/>
        <v/>
      </c>
      <c r="AQ69" s="123" t="str">
        <f t="shared" si="35"/>
        <v/>
      </c>
      <c r="AR69" s="123" t="str">
        <f t="shared" si="36"/>
        <v/>
      </c>
      <c r="AS69" s="123" t="str">
        <f t="shared" si="37"/>
        <v/>
      </c>
      <c r="AT69" s="349" t="str">
        <f t="shared" si="38"/>
        <v/>
      </c>
      <c r="AU69" s="126" t="str">
        <f t="shared" si="39"/>
        <v/>
      </c>
      <c r="AV69" s="128" t="str">
        <f t="shared" si="41"/>
        <v/>
      </c>
      <c r="AW69" s="240">
        <f t="shared" si="10"/>
        <v>1921</v>
      </c>
      <c r="AX69" s="133" t="str">
        <f t="shared" si="11"/>
        <v/>
      </c>
      <c r="AY69" s="133" t="str">
        <f t="shared" si="12"/>
        <v/>
      </c>
      <c r="AZ69" s="133" t="str">
        <f t="shared" si="13"/>
        <v/>
      </c>
      <c r="BA69" s="133" t="str">
        <f t="shared" si="14"/>
        <v/>
      </c>
      <c r="BB69" s="133" t="str">
        <f t="shared" si="15"/>
        <v/>
      </c>
      <c r="BC69" s="133" t="str">
        <f t="shared" si="16"/>
        <v/>
      </c>
      <c r="BD69" s="133" t="str">
        <f t="shared" si="17"/>
        <v/>
      </c>
      <c r="BE69" s="133" t="str">
        <f t="shared" si="18"/>
        <v/>
      </c>
      <c r="BF69" s="133" t="str">
        <f t="shared" si="19"/>
        <v/>
      </c>
      <c r="BG69" s="353" t="str">
        <f t="shared" si="20"/>
        <v/>
      </c>
      <c r="BH69" s="354" t="str">
        <f t="shared" si="40"/>
        <v/>
      </c>
      <c r="BK69" s="139"/>
      <c r="BL69" s="140"/>
      <c r="BM69" s="140"/>
      <c r="BN69" s="140"/>
      <c r="BO69" s="140"/>
      <c r="BP69" s="140"/>
      <c r="BQ69" s="141"/>
    </row>
    <row r="70" spans="1:70" x14ac:dyDescent="0.3">
      <c r="A70" s="119"/>
      <c r="B70" s="399" t="s">
        <v>204</v>
      </c>
      <c r="C70" s="232">
        <f t="shared" si="0"/>
        <v>6</v>
      </c>
      <c r="D70" s="120">
        <v>186.79</v>
      </c>
      <c r="E70" s="121">
        <f t="shared" si="21"/>
        <v>1120.74</v>
      </c>
      <c r="F70" s="122" t="s">
        <v>40</v>
      </c>
      <c r="G70" s="146"/>
      <c r="H70" s="95" t="str">
        <f t="shared" si="1"/>
        <v/>
      </c>
      <c r="I70" s="131"/>
      <c r="J70" s="123" t="str">
        <f t="shared" si="22"/>
        <v/>
      </c>
      <c r="K70" s="124"/>
      <c r="L70" s="123" t="str">
        <f t="shared" si="23"/>
        <v/>
      </c>
      <c r="M70" s="346"/>
      <c r="N70" s="123" t="str">
        <f t="shared" si="24"/>
        <v/>
      </c>
      <c r="O70" s="346"/>
      <c r="P70" s="123" t="str">
        <f t="shared" si="2"/>
        <v/>
      </c>
      <c r="Q70" s="351">
        <v>3</v>
      </c>
      <c r="R70" s="123">
        <f t="shared" si="25"/>
        <v>560.37</v>
      </c>
      <c r="S70" s="352"/>
      <c r="T70" s="123" t="str">
        <f t="shared" si="26"/>
        <v/>
      </c>
      <c r="U70" s="346"/>
      <c r="V70" s="123" t="str">
        <f t="shared" si="27"/>
        <v/>
      </c>
      <c r="W70" s="355"/>
      <c r="X70" s="123" t="str">
        <f t="shared" si="28"/>
        <v/>
      </c>
      <c r="Y70" s="346"/>
      <c r="Z70" s="123" t="str">
        <f t="shared" si="29"/>
        <v/>
      </c>
      <c r="AA70" s="124"/>
      <c r="AB70" s="123" t="str">
        <f t="shared" si="30"/>
        <v/>
      </c>
      <c r="AC70" s="124"/>
      <c r="AD70" s="123" t="str">
        <f t="shared" si="3"/>
        <v/>
      </c>
      <c r="AE70" s="124"/>
      <c r="AF70" s="123" t="str">
        <f t="shared" si="31"/>
        <v/>
      </c>
      <c r="AG70" s="132">
        <v>3</v>
      </c>
      <c r="AH70" s="126">
        <f t="shared" si="32"/>
        <v>560.37</v>
      </c>
      <c r="AI70" s="127"/>
      <c r="AJ70" s="236">
        <f t="shared" si="4"/>
        <v>25.549949125666821</v>
      </c>
      <c r="AK70" s="123">
        <f t="shared" si="5"/>
        <v>98.834457802092615</v>
      </c>
      <c r="AL70" s="123">
        <f t="shared" si="6"/>
        <v>166.97258482398979</v>
      </c>
      <c r="AM70" s="123">
        <f t="shared" si="7"/>
        <v>122.17647039159738</v>
      </c>
      <c r="AN70" s="123">
        <f t="shared" si="8"/>
        <v>54.183242082912948</v>
      </c>
      <c r="AO70" s="123">
        <f t="shared" si="33"/>
        <v>21.257515410350742</v>
      </c>
      <c r="AP70" s="123">
        <f t="shared" si="34"/>
        <v>5.6172597304593932</v>
      </c>
      <c r="AQ70" s="123">
        <f t="shared" si="35"/>
        <v>4.0226185152701328</v>
      </c>
      <c r="AR70" s="123">
        <f t="shared" si="36"/>
        <v>6.4773499689514997</v>
      </c>
      <c r="AS70" s="123">
        <f t="shared" si="37"/>
        <v>8.0274850042561319</v>
      </c>
      <c r="AT70" s="349">
        <f t="shared" si="38"/>
        <v>47.251067144452541</v>
      </c>
      <c r="AU70" s="126" t="str">
        <f t="shared" si="39"/>
        <v/>
      </c>
      <c r="AV70" s="128" t="str">
        <f t="shared" si="41"/>
        <v/>
      </c>
      <c r="AW70" s="240">
        <f t="shared" si="10"/>
        <v>25.549949125666821</v>
      </c>
      <c r="AX70" s="133">
        <f t="shared" si="11"/>
        <v>98.834457802092615</v>
      </c>
      <c r="AY70" s="133">
        <f t="shared" si="12"/>
        <v>166.97258482398979</v>
      </c>
      <c r="AZ70" s="133">
        <f t="shared" si="13"/>
        <v>122.17647039159738</v>
      </c>
      <c r="BA70" s="133">
        <f t="shared" si="14"/>
        <v>614.5532420829129</v>
      </c>
      <c r="BB70" s="133">
        <f t="shared" si="15"/>
        <v>21.257515410350742</v>
      </c>
      <c r="BC70" s="133">
        <f t="shared" si="16"/>
        <v>5.6172597304593932</v>
      </c>
      <c r="BD70" s="133">
        <f t="shared" si="17"/>
        <v>4.0226185152701328</v>
      </c>
      <c r="BE70" s="133">
        <f t="shared" si="18"/>
        <v>6.4773499689514997</v>
      </c>
      <c r="BF70" s="133">
        <f t="shared" si="19"/>
        <v>8.0274850042561319</v>
      </c>
      <c r="BG70" s="353">
        <f t="shared" si="20"/>
        <v>47.251067144452541</v>
      </c>
      <c r="BH70" s="354" t="str">
        <f t="shared" si="40"/>
        <v/>
      </c>
      <c r="BK70" s="142"/>
      <c r="BL70" s="143"/>
      <c r="BM70" s="143"/>
      <c r="BN70" s="143"/>
      <c r="BO70" s="143"/>
      <c r="BP70" s="143"/>
      <c r="BQ70" s="144"/>
    </row>
    <row r="71" spans="1:70" x14ac:dyDescent="0.3">
      <c r="A71" s="119"/>
      <c r="B71" s="403" t="s">
        <v>205</v>
      </c>
      <c r="C71" s="232">
        <f t="shared" ref="C71:C105" si="42">IF(I71+K71+M71+O71+Q71+S71+U71+W71+Y71+AA71+AC71+AG71=0,"",I71+K71+M71+O71+Q71+S71+U71+W71+Y71+AA71+AC71+AG71)</f>
        <v>1</v>
      </c>
      <c r="D71" s="120">
        <v>1535.1</v>
      </c>
      <c r="E71" s="121">
        <f t="shared" si="21"/>
        <v>1535.1</v>
      </c>
      <c r="F71" s="122" t="s">
        <v>40</v>
      </c>
      <c r="G71" s="146"/>
      <c r="H71" s="95" t="str">
        <f t="shared" ref="H71:H105" si="43">IFERROR(IF(SUM(I71,K71,M71,O71,Q71,S71,U71,W71,Y71,AA71,AC71,AG71)-C71=0,"","K"),"")</f>
        <v/>
      </c>
      <c r="I71" s="131"/>
      <c r="J71" s="123" t="str">
        <f t="shared" si="22"/>
        <v/>
      </c>
      <c r="K71" s="124"/>
      <c r="L71" s="123" t="str">
        <f t="shared" si="23"/>
        <v/>
      </c>
      <c r="M71" s="346">
        <v>1</v>
      </c>
      <c r="N71" s="123">
        <f t="shared" si="24"/>
        <v>1535.1</v>
      </c>
      <c r="O71" s="346"/>
      <c r="P71" s="123" t="str">
        <f t="shared" si="2"/>
        <v/>
      </c>
      <c r="Q71" s="351"/>
      <c r="R71" s="123" t="str">
        <f t="shared" si="25"/>
        <v/>
      </c>
      <c r="S71" s="352"/>
      <c r="T71" s="123" t="str">
        <f t="shared" si="26"/>
        <v/>
      </c>
      <c r="U71" s="346"/>
      <c r="V71" s="123" t="str">
        <f t="shared" si="27"/>
        <v/>
      </c>
      <c r="W71" s="355"/>
      <c r="X71" s="123" t="str">
        <f t="shared" si="28"/>
        <v/>
      </c>
      <c r="Y71" s="346"/>
      <c r="Z71" s="123" t="str">
        <f t="shared" si="29"/>
        <v/>
      </c>
      <c r="AA71" s="124"/>
      <c r="AB71" s="123" t="str">
        <f t="shared" si="30"/>
        <v/>
      </c>
      <c r="AC71" s="124"/>
      <c r="AD71" s="123" t="str">
        <f t="shared" si="3"/>
        <v/>
      </c>
      <c r="AE71" s="124"/>
      <c r="AF71" s="123" t="str">
        <f t="shared" si="31"/>
        <v/>
      </c>
      <c r="AG71" s="132"/>
      <c r="AH71" s="126" t="str">
        <f t="shared" si="32"/>
        <v/>
      </c>
      <c r="AI71" s="127"/>
      <c r="AJ71" s="236" t="str">
        <f t="shared" ref="AJ71:AJ105" si="44">IFERROR(IF(ISBLANK($AH71),"",$AH71*$BQ$7),"")</f>
        <v/>
      </c>
      <c r="AK71" s="123" t="str">
        <f t="shared" ref="AK71:AK105" si="45">IFERROR(IF(ISBLANK($AH71),"",$AH71*$BQ$8),"")</f>
        <v/>
      </c>
      <c r="AL71" s="123" t="str">
        <f t="shared" ref="AL71:AL105" si="46">IFERROR(IF(ISBLANK($AH71),"",$AH71*$BQ$9),"")</f>
        <v/>
      </c>
      <c r="AM71" s="123" t="str">
        <f t="shared" ref="AM71:AM105" si="47">IFERROR(IF(ISBLANK($AH71),"",$AH71*$BQ$10),"")</f>
        <v/>
      </c>
      <c r="AN71" s="123" t="str">
        <f t="shared" ref="AN71:AN105" si="48">IFERROR(IF(ISBLANK($AH71),"",$AH71*$BQ$11),"")</f>
        <v/>
      </c>
      <c r="AO71" s="123" t="str">
        <f t="shared" si="33"/>
        <v/>
      </c>
      <c r="AP71" s="123" t="str">
        <f t="shared" si="34"/>
        <v/>
      </c>
      <c r="AQ71" s="123" t="str">
        <f t="shared" si="35"/>
        <v/>
      </c>
      <c r="AR71" s="123" t="str">
        <f t="shared" si="36"/>
        <v/>
      </c>
      <c r="AS71" s="123" t="str">
        <f t="shared" si="37"/>
        <v/>
      </c>
      <c r="AT71" s="349" t="str">
        <f t="shared" si="38"/>
        <v/>
      </c>
      <c r="AU71" s="126" t="str">
        <f t="shared" si="39"/>
        <v/>
      </c>
      <c r="AV71" s="128" t="str">
        <f t="shared" si="41"/>
        <v/>
      </c>
      <c r="AW71" s="240" t="str">
        <f t="shared" ref="AW71:AW105" si="49">IF(SUM(J71,AJ71)=0,"",SUM(J71,AJ71))</f>
        <v/>
      </c>
      <c r="AX71" s="133" t="str">
        <f t="shared" ref="AX71:AX105" si="50">IF(SUM(L71,AK71)=0,"",SUM(L71,AK71))</f>
        <v/>
      </c>
      <c r="AY71" s="133">
        <f t="shared" ref="AY71:AY105" si="51">IF(SUM(N71,AL71)=0,"",SUM(N71,AL71))</f>
        <v>1535.1</v>
      </c>
      <c r="AZ71" s="133" t="str">
        <f t="shared" ref="AZ71:AZ105" si="52">IF(SUM(P71,AM71)=0,"",SUM(P71,AM71))</f>
        <v/>
      </c>
      <c r="BA71" s="133" t="str">
        <f t="shared" ref="BA71:BA105" si="53">IF(SUM(R71,AN71)=0,"",SUM(R71,AN71))</f>
        <v/>
      </c>
      <c r="BB71" s="133" t="str">
        <f t="shared" ref="BB71:BB105" si="54">IF(SUM(T71,AO71)=0,"",SUM(T71,AO71))</f>
        <v/>
      </c>
      <c r="BC71" s="133" t="str">
        <f t="shared" ref="BC71:BC105" si="55">IF(SUM(V71,AP71)=0,"",SUM(V71,AP71))</f>
        <v/>
      </c>
      <c r="BD71" s="133" t="str">
        <f t="shared" ref="BD71:BD105" si="56">IF(SUM(X71,AQ71)=0,"",SUM(X71,AQ71))</f>
        <v/>
      </c>
      <c r="BE71" s="133" t="str">
        <f t="shared" ref="BE71:BE105" si="57">IF(SUM(Z71,AR71)=0,"",SUM(Z71,AR71))</f>
        <v/>
      </c>
      <c r="BF71" s="133" t="str">
        <f t="shared" ref="BF71:BF105" si="58">IF(SUM(AB71,AS71)=0,"",SUM(AB71,AS71))</f>
        <v/>
      </c>
      <c r="BG71" s="353" t="str">
        <f t="shared" ref="BG71:BG105" si="59">IF(SUM(AD71,AT71)=0,"",SUM(AD71,AT71))</f>
        <v/>
      </c>
      <c r="BH71" s="354" t="str">
        <f t="shared" si="40"/>
        <v/>
      </c>
      <c r="BK71" s="139"/>
      <c r="BL71" s="140"/>
      <c r="BM71" s="140"/>
      <c r="BN71" s="140"/>
      <c r="BO71" s="140"/>
      <c r="BP71" s="140"/>
      <c r="BQ71" s="141"/>
    </row>
    <row r="72" spans="1:70" x14ac:dyDescent="0.3">
      <c r="A72" s="119"/>
      <c r="B72" s="403" t="s">
        <v>206</v>
      </c>
      <c r="C72" s="232">
        <f t="shared" si="42"/>
        <v>2</v>
      </c>
      <c r="D72" s="120">
        <v>67</v>
      </c>
      <c r="E72" s="121">
        <f t="shared" ref="E72:E105" si="60">IFERROR(SUM(C72*D72),"")</f>
        <v>134</v>
      </c>
      <c r="F72" s="122" t="s">
        <v>40</v>
      </c>
      <c r="G72" s="146"/>
      <c r="H72" s="95" t="str">
        <f t="shared" si="43"/>
        <v/>
      </c>
      <c r="I72" s="131"/>
      <c r="J72" s="123" t="str">
        <f t="shared" si="22"/>
        <v/>
      </c>
      <c r="K72" s="124">
        <v>1</v>
      </c>
      <c r="L72" s="123">
        <f t="shared" si="23"/>
        <v>67</v>
      </c>
      <c r="M72" s="346"/>
      <c r="N72" s="123" t="str">
        <f t="shared" si="24"/>
        <v/>
      </c>
      <c r="O72" s="346"/>
      <c r="P72" s="123" t="str">
        <f t="shared" ref="P72:P105" si="61">IF(ISBLANK(O72),"",SUM(O72*$D72))</f>
        <v/>
      </c>
      <c r="Q72" s="351"/>
      <c r="R72" s="123" t="str">
        <f t="shared" si="25"/>
        <v/>
      </c>
      <c r="S72" s="352"/>
      <c r="T72" s="123" t="str">
        <f t="shared" si="26"/>
        <v/>
      </c>
      <c r="U72" s="346"/>
      <c r="V72" s="123" t="str">
        <f t="shared" si="27"/>
        <v/>
      </c>
      <c r="W72" s="355"/>
      <c r="X72" s="123" t="str">
        <f t="shared" si="28"/>
        <v/>
      </c>
      <c r="Y72" s="346"/>
      <c r="Z72" s="123" t="str">
        <f t="shared" si="29"/>
        <v/>
      </c>
      <c r="AA72" s="124"/>
      <c r="AB72" s="123" t="str">
        <f t="shared" si="30"/>
        <v/>
      </c>
      <c r="AC72" s="124"/>
      <c r="AD72" s="123" t="str">
        <f t="shared" ref="AD72:AD105" si="62">IF(ISBLANK(AC72),"",SUM(AC72*$D72))</f>
        <v/>
      </c>
      <c r="AE72" s="124"/>
      <c r="AF72" s="123" t="str">
        <f t="shared" si="31"/>
        <v/>
      </c>
      <c r="AG72" s="132">
        <v>1</v>
      </c>
      <c r="AH72" s="126">
        <f t="shared" si="32"/>
        <v>67</v>
      </c>
      <c r="AI72" s="127"/>
      <c r="AJ72" s="236">
        <f t="shared" si="44"/>
        <v>3.0548505298636202</v>
      </c>
      <c r="AK72" s="123">
        <f t="shared" si="45"/>
        <v>11.817029235576859</v>
      </c>
      <c r="AL72" s="123">
        <f t="shared" si="46"/>
        <v>19.963886687737237</v>
      </c>
      <c r="AM72" s="123">
        <f t="shared" si="47"/>
        <v>14.607890351441055</v>
      </c>
      <c r="AN72" s="123">
        <f t="shared" si="48"/>
        <v>6.4783575486824194</v>
      </c>
      <c r="AO72" s="123">
        <f t="shared" ref="AO72:AO105" si="63">IFERROR(IF(ISBLANK($AH72),"",$AH72*$BQ$12),"")</f>
        <v>2.5416305878143004</v>
      </c>
      <c r="AP72" s="123">
        <f t="shared" ref="AP72:AP105" si="64">IFERROR(IF(ISBLANK($AH72),"",$AH72*$BQ$13),"")</f>
        <v>0.67162125370876269</v>
      </c>
      <c r="AQ72" s="123">
        <f t="shared" ref="AQ72:AQ105" si="65">IFERROR(IF(ISBLANK($AH72),"",$AH72*$BQ$14),"")</f>
        <v>0.48095979535503131</v>
      </c>
      <c r="AR72" s="123">
        <f t="shared" ref="AR72:AR105" si="66">IFERROR(IF(ISBLANK($AH72),"",$AH72*$BQ$15),"")</f>
        <v>0.77445696222094418</v>
      </c>
      <c r="AS72" s="123">
        <f t="shared" ref="AS72:AS105" si="67">IFERROR(IF(ISBLANK($AH72),"",$AH72*$BQ$16),"")</f>
        <v>0.95979708993193935</v>
      </c>
      <c r="AT72" s="349">
        <f t="shared" ref="AT72:AT105" si="68">IFERROR(IF(ISBLANK($AH72),"",$AH72*$BQ$17),"")</f>
        <v>5.6495199576678266</v>
      </c>
      <c r="AU72" s="126" t="str">
        <f t="shared" ref="AU72:AU105" si="69">IFERROR(IF(OR(ISBLANK($AH72),$BP$18&lt;0.1),"",$AH72*$BQ$18),"")</f>
        <v/>
      </c>
      <c r="AV72" s="128" t="str">
        <f t="shared" ref="AV72:AV92" si="70">IF(SUM(AH72)=SUM(AJ72:AT72),"","K")</f>
        <v/>
      </c>
      <c r="AW72" s="240">
        <f t="shared" si="49"/>
        <v>3.0548505298636202</v>
      </c>
      <c r="AX72" s="133">
        <f t="shared" si="50"/>
        <v>78.817029235576854</v>
      </c>
      <c r="AY72" s="133">
        <f t="shared" si="51"/>
        <v>19.963886687737237</v>
      </c>
      <c r="AZ72" s="133">
        <f t="shared" si="52"/>
        <v>14.607890351441055</v>
      </c>
      <c r="BA72" s="133">
        <f t="shared" si="53"/>
        <v>6.4783575486824194</v>
      </c>
      <c r="BB72" s="133">
        <f t="shared" si="54"/>
        <v>2.5416305878143004</v>
      </c>
      <c r="BC72" s="133">
        <f t="shared" si="55"/>
        <v>0.67162125370876269</v>
      </c>
      <c r="BD72" s="133">
        <f t="shared" si="56"/>
        <v>0.48095979535503131</v>
      </c>
      <c r="BE72" s="133">
        <f t="shared" si="57"/>
        <v>0.77445696222094418</v>
      </c>
      <c r="BF72" s="133">
        <f t="shared" si="58"/>
        <v>0.95979708993193935</v>
      </c>
      <c r="BG72" s="353">
        <f t="shared" si="59"/>
        <v>5.6495199576678266</v>
      </c>
      <c r="BH72" s="354" t="str">
        <f t="shared" ref="BH72:BH105" si="71">IF(SUM(AF72,AU72)=0,"",SUM(AF72,AU72))</f>
        <v/>
      </c>
      <c r="BP72" s="134"/>
      <c r="BQ72" s="135"/>
    </row>
    <row r="73" spans="1:70" x14ac:dyDescent="0.3">
      <c r="A73" s="119"/>
      <c r="B73" s="403" t="s">
        <v>207</v>
      </c>
      <c r="C73" s="232">
        <f t="shared" si="42"/>
        <v>3</v>
      </c>
      <c r="D73" s="244">
        <v>13106.68</v>
      </c>
      <c r="E73" s="121">
        <f t="shared" si="60"/>
        <v>39320.04</v>
      </c>
      <c r="F73" s="122" t="s">
        <v>40</v>
      </c>
      <c r="G73" s="146"/>
      <c r="H73" s="95" t="str">
        <f t="shared" si="43"/>
        <v/>
      </c>
      <c r="I73" s="131"/>
      <c r="J73" s="123" t="str">
        <f t="shared" ref="J73:J105" si="72">IF(ISBLANK(I73),"",SUM(I73*$D73))</f>
        <v/>
      </c>
      <c r="K73" s="124"/>
      <c r="L73" s="123" t="str">
        <f t="shared" ref="L73:L105" si="73">IF(ISBLANK(K73),"",SUM(K73*$D73))</f>
        <v/>
      </c>
      <c r="M73" s="346"/>
      <c r="N73" s="123" t="str">
        <f t="shared" ref="N73:N105" si="74">IF(ISBLANK(M73),"",SUM(M73*$D73))</f>
        <v/>
      </c>
      <c r="O73" s="346"/>
      <c r="P73" s="123" t="str">
        <f t="shared" si="61"/>
        <v/>
      </c>
      <c r="Q73" s="351"/>
      <c r="R73" s="123" t="str">
        <f t="shared" ref="R73:R105" si="75">IF(ISBLANK(Q73),"",SUM(Q73*$D73))</f>
        <v/>
      </c>
      <c r="S73" s="352"/>
      <c r="T73" s="123" t="str">
        <f t="shared" ref="T73:T105" si="76">IF(ISBLANK(S73),"",SUM(S73*$D73))</f>
        <v/>
      </c>
      <c r="U73" s="346"/>
      <c r="V73" s="123" t="str">
        <f t="shared" ref="V73:V105" si="77">IF(ISBLANK(U73),"",SUM(U73*$D73))</f>
        <v/>
      </c>
      <c r="W73" s="355"/>
      <c r="X73" s="123" t="str">
        <f t="shared" ref="X73:X105" si="78">IF(ISBLANK(W73),"",SUM(W73*$D73))</f>
        <v/>
      </c>
      <c r="Y73" s="346"/>
      <c r="Z73" s="123" t="str">
        <f t="shared" ref="Z73:Z105" si="79">IF(ISBLANK(Y73),"",SUM(Y73*$D73))</f>
        <v/>
      </c>
      <c r="AA73" s="124"/>
      <c r="AB73" s="123" t="str">
        <f t="shared" ref="AB73:AB105" si="80">IF(ISBLANK(AA73),"",SUM(AA73*$D73))</f>
        <v/>
      </c>
      <c r="AC73" s="124"/>
      <c r="AD73" s="123" t="str">
        <f t="shared" si="62"/>
        <v/>
      </c>
      <c r="AE73" s="124"/>
      <c r="AF73" s="123" t="str">
        <f t="shared" ref="AF73:AF105" si="81">IF(ISBLANK(AE73),"",SUM(AE73*$D73))</f>
        <v/>
      </c>
      <c r="AG73" s="132">
        <v>3</v>
      </c>
      <c r="AH73" s="126">
        <f t="shared" ref="AH73:AH105" si="82">IF(ISBLANK(AG73),"",SUM(AG73*$D73))</f>
        <v>39320.04</v>
      </c>
      <c r="AI73" s="127"/>
      <c r="AJ73" s="236">
        <f t="shared" si="44"/>
        <v>1792.7887317650559</v>
      </c>
      <c r="AK73" s="123">
        <f t="shared" si="45"/>
        <v>6935.0158540903221</v>
      </c>
      <c r="AL73" s="123">
        <f t="shared" si="46"/>
        <v>11716.131688317846</v>
      </c>
      <c r="AM73" s="123">
        <f t="shared" si="47"/>
        <v>8572.8781034966632</v>
      </c>
      <c r="AN73" s="123">
        <f t="shared" si="48"/>
        <v>3801.9295216193236</v>
      </c>
      <c r="AO73" s="123">
        <f t="shared" si="63"/>
        <v>1491.5972593743554</v>
      </c>
      <c r="AP73" s="123">
        <f t="shared" si="64"/>
        <v>394.15185911460742</v>
      </c>
      <c r="AQ73" s="123">
        <f t="shared" si="65"/>
        <v>282.25908047390516</v>
      </c>
      <c r="AR73" s="123">
        <f t="shared" si="66"/>
        <v>454.50266765382111</v>
      </c>
      <c r="AS73" s="123">
        <f t="shared" si="67"/>
        <v>563.27253683593221</v>
      </c>
      <c r="AT73" s="349">
        <f t="shared" si="68"/>
        <v>3315.5126972581679</v>
      </c>
      <c r="AU73" s="126" t="str">
        <f t="shared" si="69"/>
        <v/>
      </c>
      <c r="AV73" s="128" t="str">
        <f t="shared" si="70"/>
        <v/>
      </c>
      <c r="AW73" s="240">
        <f t="shared" si="49"/>
        <v>1792.7887317650559</v>
      </c>
      <c r="AX73" s="133">
        <f t="shared" si="50"/>
        <v>6935.0158540903221</v>
      </c>
      <c r="AY73" s="133">
        <f t="shared" si="51"/>
        <v>11716.131688317846</v>
      </c>
      <c r="AZ73" s="133">
        <f t="shared" si="52"/>
        <v>8572.8781034966632</v>
      </c>
      <c r="BA73" s="133">
        <f t="shared" si="53"/>
        <v>3801.9295216193236</v>
      </c>
      <c r="BB73" s="133">
        <f t="shared" si="54"/>
        <v>1491.5972593743554</v>
      </c>
      <c r="BC73" s="133">
        <f t="shared" si="55"/>
        <v>394.15185911460742</v>
      </c>
      <c r="BD73" s="133">
        <f t="shared" si="56"/>
        <v>282.25908047390516</v>
      </c>
      <c r="BE73" s="133">
        <f t="shared" si="57"/>
        <v>454.50266765382111</v>
      </c>
      <c r="BF73" s="133">
        <f t="shared" si="58"/>
        <v>563.27253683593221</v>
      </c>
      <c r="BG73" s="353">
        <f t="shared" si="59"/>
        <v>3315.5126972581679</v>
      </c>
      <c r="BH73" s="354" t="str">
        <f t="shared" si="71"/>
        <v/>
      </c>
      <c r="BP73" s="136"/>
      <c r="BQ73" s="137"/>
    </row>
    <row r="74" spans="1:70" x14ac:dyDescent="0.3">
      <c r="A74" s="119"/>
      <c r="B74" s="403" t="s">
        <v>208</v>
      </c>
      <c r="C74" s="232">
        <f t="shared" si="42"/>
        <v>1</v>
      </c>
      <c r="D74" s="120">
        <v>1071</v>
      </c>
      <c r="E74" s="121">
        <f t="shared" si="60"/>
        <v>1071</v>
      </c>
      <c r="F74" s="122" t="s">
        <v>40</v>
      </c>
      <c r="G74" s="146"/>
      <c r="H74" s="95" t="str">
        <f t="shared" si="43"/>
        <v/>
      </c>
      <c r="I74" s="131"/>
      <c r="J74" s="123" t="str">
        <f t="shared" si="72"/>
        <v/>
      </c>
      <c r="K74" s="124"/>
      <c r="L74" s="123" t="str">
        <f t="shared" si="73"/>
        <v/>
      </c>
      <c r="M74" s="346"/>
      <c r="N74" s="123" t="str">
        <f t="shared" si="74"/>
        <v/>
      </c>
      <c r="O74" s="346"/>
      <c r="P74" s="123" t="str">
        <f t="shared" si="61"/>
        <v/>
      </c>
      <c r="Q74" s="351"/>
      <c r="R74" s="123" t="str">
        <f t="shared" si="75"/>
        <v/>
      </c>
      <c r="S74" s="352"/>
      <c r="T74" s="123" t="str">
        <f t="shared" si="76"/>
        <v/>
      </c>
      <c r="U74" s="346"/>
      <c r="V74" s="123" t="str">
        <f t="shared" si="77"/>
        <v/>
      </c>
      <c r="W74" s="355"/>
      <c r="X74" s="123" t="str">
        <f t="shared" si="78"/>
        <v/>
      </c>
      <c r="Y74" s="346"/>
      <c r="Z74" s="123" t="str">
        <f t="shared" si="79"/>
        <v/>
      </c>
      <c r="AA74" s="124"/>
      <c r="AB74" s="123" t="str">
        <f t="shared" si="80"/>
        <v/>
      </c>
      <c r="AC74" s="124"/>
      <c r="AD74" s="123" t="str">
        <f t="shared" si="62"/>
        <v/>
      </c>
      <c r="AE74" s="124"/>
      <c r="AF74" s="123" t="str">
        <f t="shared" si="81"/>
        <v/>
      </c>
      <c r="AG74" s="132">
        <v>1</v>
      </c>
      <c r="AH74" s="126">
        <f t="shared" si="82"/>
        <v>1071</v>
      </c>
      <c r="AI74" s="127"/>
      <c r="AJ74" s="236">
        <f t="shared" si="44"/>
        <v>48.83201369379011</v>
      </c>
      <c r="AK74" s="123">
        <f t="shared" si="45"/>
        <v>188.89609419854952</v>
      </c>
      <c r="AL74" s="123">
        <f t="shared" si="46"/>
        <v>319.12421854576985</v>
      </c>
      <c r="AM74" s="123">
        <f t="shared" si="47"/>
        <v>233.50821740885627</v>
      </c>
      <c r="AN74" s="123">
        <f t="shared" si="48"/>
        <v>103.55702887520704</v>
      </c>
      <c r="AO74" s="123">
        <f t="shared" si="63"/>
        <v>40.628154620136058</v>
      </c>
      <c r="AP74" s="123">
        <f t="shared" si="64"/>
        <v>10.735915861523655</v>
      </c>
      <c r="AQ74" s="123">
        <f t="shared" si="65"/>
        <v>7.6881782212722172</v>
      </c>
      <c r="AR74" s="123">
        <f t="shared" si="66"/>
        <v>12.37975233639748</v>
      </c>
      <c r="AS74" s="123">
        <f t="shared" si="67"/>
        <v>15.342428109210553</v>
      </c>
      <c r="AT74" s="349">
        <f t="shared" si="68"/>
        <v>90.307998129287199</v>
      </c>
      <c r="AU74" s="126" t="str">
        <f t="shared" si="69"/>
        <v/>
      </c>
      <c r="AV74" s="128" t="str">
        <f t="shared" si="70"/>
        <v/>
      </c>
      <c r="AW74" s="240">
        <f t="shared" si="49"/>
        <v>48.83201369379011</v>
      </c>
      <c r="AX74" s="133">
        <f t="shared" si="50"/>
        <v>188.89609419854952</v>
      </c>
      <c r="AY74" s="133">
        <f t="shared" si="51"/>
        <v>319.12421854576985</v>
      </c>
      <c r="AZ74" s="133">
        <f t="shared" si="52"/>
        <v>233.50821740885627</v>
      </c>
      <c r="BA74" s="133">
        <f t="shared" si="53"/>
        <v>103.55702887520704</v>
      </c>
      <c r="BB74" s="133">
        <f t="shared" si="54"/>
        <v>40.628154620136058</v>
      </c>
      <c r="BC74" s="133">
        <f t="shared" si="55"/>
        <v>10.735915861523655</v>
      </c>
      <c r="BD74" s="133">
        <f t="shared" si="56"/>
        <v>7.6881782212722172</v>
      </c>
      <c r="BE74" s="133">
        <f t="shared" si="57"/>
        <v>12.37975233639748</v>
      </c>
      <c r="BF74" s="133">
        <f t="shared" si="58"/>
        <v>15.342428109210553</v>
      </c>
      <c r="BG74" s="353">
        <f t="shared" si="59"/>
        <v>90.307998129287199</v>
      </c>
      <c r="BH74" s="354" t="str">
        <f t="shared" si="71"/>
        <v/>
      </c>
      <c r="BK74" s="139"/>
      <c r="BL74" s="140"/>
      <c r="BM74" s="140"/>
      <c r="BN74" s="140"/>
      <c r="BO74" s="140"/>
      <c r="BP74" s="140"/>
      <c r="BQ74" s="141"/>
    </row>
    <row r="75" spans="1:70" x14ac:dyDescent="0.3">
      <c r="A75" s="119"/>
      <c r="B75" s="403" t="s">
        <v>209</v>
      </c>
      <c r="C75" s="232">
        <f t="shared" si="42"/>
        <v>1</v>
      </c>
      <c r="D75" s="120">
        <v>1776</v>
      </c>
      <c r="E75" s="121">
        <f t="shared" si="60"/>
        <v>1776</v>
      </c>
      <c r="F75" s="122" t="s">
        <v>40</v>
      </c>
      <c r="G75" s="146"/>
      <c r="H75" s="95" t="str">
        <f t="shared" si="43"/>
        <v/>
      </c>
      <c r="I75" s="131"/>
      <c r="J75" s="123" t="str">
        <f t="shared" si="72"/>
        <v/>
      </c>
      <c r="K75" s="124"/>
      <c r="L75" s="123" t="str">
        <f t="shared" si="73"/>
        <v/>
      </c>
      <c r="M75" s="346"/>
      <c r="N75" s="123" t="str">
        <f t="shared" si="74"/>
        <v/>
      </c>
      <c r="O75" s="346"/>
      <c r="P75" s="123" t="str">
        <f t="shared" si="61"/>
        <v/>
      </c>
      <c r="Q75" s="351"/>
      <c r="R75" s="123" t="str">
        <f t="shared" si="75"/>
        <v/>
      </c>
      <c r="S75" s="352"/>
      <c r="T75" s="123" t="str">
        <f t="shared" si="76"/>
        <v/>
      </c>
      <c r="U75" s="346"/>
      <c r="V75" s="123" t="str">
        <f t="shared" si="77"/>
        <v/>
      </c>
      <c r="W75" s="355"/>
      <c r="X75" s="123" t="str">
        <f t="shared" si="78"/>
        <v/>
      </c>
      <c r="Y75" s="346"/>
      <c r="Z75" s="123" t="str">
        <f t="shared" si="79"/>
        <v/>
      </c>
      <c r="AA75" s="124"/>
      <c r="AB75" s="123" t="str">
        <f t="shared" si="80"/>
        <v/>
      </c>
      <c r="AC75" s="124"/>
      <c r="AD75" s="123" t="str">
        <f t="shared" si="62"/>
        <v/>
      </c>
      <c r="AE75" s="124"/>
      <c r="AF75" s="123" t="str">
        <f t="shared" si="81"/>
        <v/>
      </c>
      <c r="AG75" s="132">
        <v>1</v>
      </c>
      <c r="AH75" s="126">
        <f t="shared" si="82"/>
        <v>1776</v>
      </c>
      <c r="AI75" s="127"/>
      <c r="AJ75" s="236">
        <f t="shared" si="44"/>
        <v>80.976336433399851</v>
      </c>
      <c r="AK75" s="123">
        <f t="shared" si="45"/>
        <v>313.23946152812692</v>
      </c>
      <c r="AL75" s="123">
        <f t="shared" si="46"/>
        <v>529.19198145404971</v>
      </c>
      <c r="AM75" s="123">
        <f t="shared" si="47"/>
        <v>387.21810842028827</v>
      </c>
      <c r="AN75" s="123">
        <f t="shared" si="48"/>
        <v>171.72482099193996</v>
      </c>
      <c r="AO75" s="123">
        <f t="shared" si="63"/>
        <v>67.372177969525339</v>
      </c>
      <c r="AP75" s="123">
        <f t="shared" si="64"/>
        <v>17.802975322190488</v>
      </c>
      <c r="AQ75" s="123">
        <f t="shared" si="65"/>
        <v>12.749023829112472</v>
      </c>
      <c r="AR75" s="123">
        <f t="shared" si="66"/>
        <v>20.528889028423833</v>
      </c>
      <c r="AS75" s="123">
        <f t="shared" si="67"/>
        <v>25.441785548046632</v>
      </c>
      <c r="AT75" s="349">
        <f t="shared" si="68"/>
        <v>149.75443947489643</v>
      </c>
      <c r="AU75" s="126" t="str">
        <f t="shared" si="69"/>
        <v/>
      </c>
      <c r="AV75" s="128" t="str">
        <f t="shared" si="70"/>
        <v/>
      </c>
      <c r="AW75" s="240">
        <f t="shared" si="49"/>
        <v>80.976336433399851</v>
      </c>
      <c r="AX75" s="133">
        <f t="shared" si="50"/>
        <v>313.23946152812692</v>
      </c>
      <c r="AY75" s="133">
        <f t="shared" si="51"/>
        <v>529.19198145404971</v>
      </c>
      <c r="AZ75" s="133">
        <f t="shared" si="52"/>
        <v>387.21810842028827</v>
      </c>
      <c r="BA75" s="133">
        <f t="shared" si="53"/>
        <v>171.72482099193996</v>
      </c>
      <c r="BB75" s="133">
        <f t="shared" si="54"/>
        <v>67.372177969525339</v>
      </c>
      <c r="BC75" s="133">
        <f t="shared" si="55"/>
        <v>17.802975322190488</v>
      </c>
      <c r="BD75" s="133">
        <f t="shared" si="56"/>
        <v>12.749023829112472</v>
      </c>
      <c r="BE75" s="133">
        <f t="shared" si="57"/>
        <v>20.528889028423833</v>
      </c>
      <c r="BF75" s="133">
        <f t="shared" si="58"/>
        <v>25.441785548046632</v>
      </c>
      <c r="BG75" s="353">
        <f t="shared" si="59"/>
        <v>149.75443947489643</v>
      </c>
      <c r="BH75" s="354" t="str">
        <f t="shared" si="71"/>
        <v/>
      </c>
      <c r="BK75" s="139"/>
      <c r="BL75" s="140"/>
      <c r="BM75" s="140"/>
      <c r="BN75" s="140"/>
      <c r="BO75" s="140"/>
      <c r="BP75" s="140"/>
      <c r="BQ75" s="141"/>
    </row>
    <row r="76" spans="1:70" x14ac:dyDescent="0.3">
      <c r="A76" s="119"/>
      <c r="B76" s="403" t="s">
        <v>210</v>
      </c>
      <c r="C76" s="232">
        <f t="shared" si="42"/>
        <v>1</v>
      </c>
      <c r="D76" s="120">
        <v>1489</v>
      </c>
      <c r="E76" s="121">
        <f t="shared" si="60"/>
        <v>1489</v>
      </c>
      <c r="F76" s="122" t="s">
        <v>40</v>
      </c>
      <c r="G76" s="146"/>
      <c r="H76" s="95" t="str">
        <f t="shared" si="43"/>
        <v/>
      </c>
      <c r="I76" s="131"/>
      <c r="J76" s="123" t="str">
        <f t="shared" si="72"/>
        <v/>
      </c>
      <c r="K76" s="124"/>
      <c r="L76" s="123" t="str">
        <f t="shared" si="73"/>
        <v/>
      </c>
      <c r="M76" s="346"/>
      <c r="N76" s="123" t="str">
        <f t="shared" si="74"/>
        <v/>
      </c>
      <c r="O76" s="346"/>
      <c r="P76" s="123" t="str">
        <f t="shared" si="61"/>
        <v/>
      </c>
      <c r="Q76" s="351"/>
      <c r="R76" s="123" t="str">
        <f t="shared" si="75"/>
        <v/>
      </c>
      <c r="S76" s="352"/>
      <c r="T76" s="123" t="str">
        <f t="shared" si="76"/>
        <v/>
      </c>
      <c r="U76" s="346"/>
      <c r="V76" s="123" t="str">
        <f t="shared" si="77"/>
        <v/>
      </c>
      <c r="W76" s="355"/>
      <c r="X76" s="123" t="str">
        <f t="shared" si="78"/>
        <v/>
      </c>
      <c r="Y76" s="346"/>
      <c r="Z76" s="123" t="str">
        <f t="shared" si="79"/>
        <v/>
      </c>
      <c r="AA76" s="124"/>
      <c r="AB76" s="123" t="str">
        <f t="shared" si="80"/>
        <v/>
      </c>
      <c r="AC76" s="124"/>
      <c r="AD76" s="123" t="str">
        <f t="shared" si="62"/>
        <v/>
      </c>
      <c r="AE76" s="124"/>
      <c r="AF76" s="123" t="str">
        <f t="shared" si="81"/>
        <v/>
      </c>
      <c r="AG76" s="132">
        <v>1</v>
      </c>
      <c r="AH76" s="126">
        <f t="shared" si="82"/>
        <v>1489</v>
      </c>
      <c r="AI76" s="127"/>
      <c r="AJ76" s="236">
        <f t="shared" si="44"/>
        <v>67.890633417416879</v>
      </c>
      <c r="AK76" s="123">
        <f t="shared" si="45"/>
        <v>262.62024674289466</v>
      </c>
      <c r="AL76" s="123">
        <f t="shared" si="46"/>
        <v>443.67503400060815</v>
      </c>
      <c r="AM76" s="123">
        <f t="shared" si="47"/>
        <v>324.64401094471242</v>
      </c>
      <c r="AN76" s="123">
        <f t="shared" si="48"/>
        <v>143.9742446266884</v>
      </c>
      <c r="AO76" s="123">
        <f t="shared" si="63"/>
        <v>56.484894705305877</v>
      </c>
      <c r="AP76" s="123">
        <f t="shared" si="64"/>
        <v>14.926030548841009</v>
      </c>
      <c r="AQ76" s="123">
        <f t="shared" si="65"/>
        <v>10.68879306393495</v>
      </c>
      <c r="AR76" s="123">
        <f t="shared" si="66"/>
        <v>17.211439055925162</v>
      </c>
      <c r="AS76" s="123">
        <f t="shared" si="67"/>
        <v>21.330415924009817</v>
      </c>
      <c r="AT76" s="349">
        <f t="shared" si="68"/>
        <v>125.5542569696626</v>
      </c>
      <c r="AU76" s="126" t="str">
        <f t="shared" si="69"/>
        <v/>
      </c>
      <c r="AV76" s="128" t="str">
        <f t="shared" si="70"/>
        <v/>
      </c>
      <c r="AW76" s="240">
        <f t="shared" si="49"/>
        <v>67.890633417416879</v>
      </c>
      <c r="AX76" s="133">
        <f t="shared" si="50"/>
        <v>262.62024674289466</v>
      </c>
      <c r="AY76" s="133">
        <f t="shared" si="51"/>
        <v>443.67503400060815</v>
      </c>
      <c r="AZ76" s="133">
        <f t="shared" si="52"/>
        <v>324.64401094471242</v>
      </c>
      <c r="BA76" s="133">
        <f t="shared" si="53"/>
        <v>143.9742446266884</v>
      </c>
      <c r="BB76" s="133">
        <f t="shared" si="54"/>
        <v>56.484894705305877</v>
      </c>
      <c r="BC76" s="133">
        <f t="shared" si="55"/>
        <v>14.926030548841009</v>
      </c>
      <c r="BD76" s="133">
        <f t="shared" si="56"/>
        <v>10.68879306393495</v>
      </c>
      <c r="BE76" s="133">
        <f t="shared" si="57"/>
        <v>17.211439055925162</v>
      </c>
      <c r="BF76" s="133">
        <f t="shared" si="58"/>
        <v>21.330415924009817</v>
      </c>
      <c r="BG76" s="353">
        <f t="shared" si="59"/>
        <v>125.5542569696626</v>
      </c>
      <c r="BH76" s="354" t="str">
        <f t="shared" si="71"/>
        <v/>
      </c>
      <c r="BK76" s="139"/>
      <c r="BL76" s="140"/>
      <c r="BM76" s="140"/>
      <c r="BN76" s="140"/>
      <c r="BO76" s="140"/>
      <c r="BP76" s="140"/>
      <c r="BQ76" s="141"/>
    </row>
    <row r="77" spans="1:70" x14ac:dyDescent="0.3">
      <c r="A77" s="119"/>
      <c r="B77" s="403" t="s">
        <v>211</v>
      </c>
      <c r="C77" s="232">
        <f t="shared" si="42"/>
        <v>1</v>
      </c>
      <c r="D77" s="120">
        <v>1979</v>
      </c>
      <c r="E77" s="121">
        <f t="shared" si="60"/>
        <v>1979</v>
      </c>
      <c r="F77" s="122" t="s">
        <v>40</v>
      </c>
      <c r="G77" s="146"/>
      <c r="H77" s="95" t="str">
        <f t="shared" si="43"/>
        <v/>
      </c>
      <c r="I77" s="131"/>
      <c r="J77" s="123" t="str">
        <f t="shared" si="72"/>
        <v/>
      </c>
      <c r="K77" s="124"/>
      <c r="L77" s="123" t="str">
        <f t="shared" si="73"/>
        <v/>
      </c>
      <c r="M77" s="346"/>
      <c r="N77" s="123" t="str">
        <f t="shared" si="74"/>
        <v/>
      </c>
      <c r="O77" s="346"/>
      <c r="P77" s="123" t="str">
        <f t="shared" si="61"/>
        <v/>
      </c>
      <c r="Q77" s="351"/>
      <c r="R77" s="123" t="str">
        <f t="shared" si="75"/>
        <v/>
      </c>
      <c r="S77" s="352"/>
      <c r="T77" s="123" t="str">
        <f t="shared" si="76"/>
        <v/>
      </c>
      <c r="U77" s="346"/>
      <c r="V77" s="123" t="str">
        <f t="shared" si="77"/>
        <v/>
      </c>
      <c r="W77" s="355"/>
      <c r="X77" s="123" t="str">
        <f t="shared" si="78"/>
        <v/>
      </c>
      <c r="Y77" s="346"/>
      <c r="Z77" s="123" t="str">
        <f t="shared" si="79"/>
        <v/>
      </c>
      <c r="AA77" s="124"/>
      <c r="AB77" s="123" t="str">
        <f t="shared" si="80"/>
        <v/>
      </c>
      <c r="AC77" s="124"/>
      <c r="AD77" s="123" t="str">
        <f t="shared" si="62"/>
        <v/>
      </c>
      <c r="AE77" s="124"/>
      <c r="AF77" s="123" t="str">
        <f t="shared" si="81"/>
        <v/>
      </c>
      <c r="AG77" s="132">
        <v>1</v>
      </c>
      <c r="AH77" s="126">
        <f t="shared" si="82"/>
        <v>1979</v>
      </c>
      <c r="AI77" s="127"/>
      <c r="AJ77" s="236">
        <f t="shared" si="44"/>
        <v>90.232077591046334</v>
      </c>
      <c r="AK77" s="123">
        <f t="shared" si="45"/>
        <v>349.043296376218</v>
      </c>
      <c r="AL77" s="123">
        <f t="shared" si="46"/>
        <v>589.67957843331328</v>
      </c>
      <c r="AM77" s="123">
        <f t="shared" si="47"/>
        <v>431.4778359030127</v>
      </c>
      <c r="AN77" s="123">
        <f t="shared" si="48"/>
        <v>191.35327744541058</v>
      </c>
      <c r="AO77" s="123">
        <f t="shared" si="63"/>
        <v>75.072939302753738</v>
      </c>
      <c r="AP77" s="123">
        <f t="shared" si="64"/>
        <v>19.83788747894987</v>
      </c>
      <c r="AQ77" s="123">
        <f t="shared" si="65"/>
        <v>14.206260223994134</v>
      </c>
      <c r="AR77" s="123">
        <f t="shared" si="66"/>
        <v>22.875378033361919</v>
      </c>
      <c r="AS77" s="123">
        <f t="shared" si="67"/>
        <v>28.349827477243405</v>
      </c>
      <c r="AT77" s="349">
        <f t="shared" si="68"/>
        <v>166.87164173469597</v>
      </c>
      <c r="AU77" s="126" t="str">
        <f t="shared" si="69"/>
        <v/>
      </c>
      <c r="AV77" s="128" t="str">
        <f t="shared" si="70"/>
        <v/>
      </c>
      <c r="AW77" s="240">
        <f t="shared" si="49"/>
        <v>90.232077591046334</v>
      </c>
      <c r="AX77" s="133">
        <f t="shared" si="50"/>
        <v>349.043296376218</v>
      </c>
      <c r="AY77" s="133">
        <f t="shared" si="51"/>
        <v>589.67957843331328</v>
      </c>
      <c r="AZ77" s="133">
        <f t="shared" si="52"/>
        <v>431.4778359030127</v>
      </c>
      <c r="BA77" s="133">
        <f t="shared" si="53"/>
        <v>191.35327744541058</v>
      </c>
      <c r="BB77" s="133">
        <f t="shared" si="54"/>
        <v>75.072939302753738</v>
      </c>
      <c r="BC77" s="133">
        <f t="shared" si="55"/>
        <v>19.83788747894987</v>
      </c>
      <c r="BD77" s="133">
        <f t="shared" si="56"/>
        <v>14.206260223994134</v>
      </c>
      <c r="BE77" s="133">
        <f t="shared" si="57"/>
        <v>22.875378033361919</v>
      </c>
      <c r="BF77" s="133">
        <f t="shared" si="58"/>
        <v>28.349827477243405</v>
      </c>
      <c r="BG77" s="353">
        <f t="shared" si="59"/>
        <v>166.87164173469597</v>
      </c>
      <c r="BH77" s="354" t="str">
        <f t="shared" si="71"/>
        <v/>
      </c>
      <c r="BP77" s="134"/>
      <c r="BQ77" s="135"/>
    </row>
    <row r="78" spans="1:70" x14ac:dyDescent="0.3">
      <c r="A78" s="119"/>
      <c r="B78" s="403" t="s">
        <v>269</v>
      </c>
      <c r="C78" s="232">
        <f t="shared" si="42"/>
        <v>1</v>
      </c>
      <c r="D78" s="120">
        <v>698</v>
      </c>
      <c r="E78" s="121">
        <f t="shared" si="60"/>
        <v>698</v>
      </c>
      <c r="F78" s="122" t="s">
        <v>40</v>
      </c>
      <c r="G78" s="146"/>
      <c r="H78" s="95" t="str">
        <f t="shared" si="43"/>
        <v/>
      </c>
      <c r="I78" s="131"/>
      <c r="J78" s="123" t="str">
        <f t="shared" si="72"/>
        <v/>
      </c>
      <c r="K78" s="124">
        <v>1</v>
      </c>
      <c r="L78" s="123">
        <f t="shared" si="73"/>
        <v>698</v>
      </c>
      <c r="M78" s="346"/>
      <c r="N78" s="123" t="str">
        <f t="shared" si="74"/>
        <v/>
      </c>
      <c r="O78" s="346"/>
      <c r="P78" s="123" t="str">
        <f t="shared" si="61"/>
        <v/>
      </c>
      <c r="Q78" s="351"/>
      <c r="R78" s="123" t="str">
        <f t="shared" si="75"/>
        <v/>
      </c>
      <c r="S78" s="352"/>
      <c r="T78" s="123" t="str">
        <f t="shared" si="76"/>
        <v/>
      </c>
      <c r="U78" s="346"/>
      <c r="V78" s="123" t="str">
        <f t="shared" si="77"/>
        <v/>
      </c>
      <c r="W78" s="355"/>
      <c r="X78" s="123" t="str">
        <f t="shared" si="78"/>
        <v/>
      </c>
      <c r="Y78" s="346"/>
      <c r="Z78" s="123" t="str">
        <f t="shared" si="79"/>
        <v/>
      </c>
      <c r="AA78" s="124"/>
      <c r="AB78" s="123" t="str">
        <f t="shared" si="80"/>
        <v/>
      </c>
      <c r="AC78" s="124"/>
      <c r="AD78" s="123" t="str">
        <f t="shared" si="62"/>
        <v/>
      </c>
      <c r="AE78" s="124"/>
      <c r="AF78" s="123" t="str">
        <f t="shared" si="81"/>
        <v/>
      </c>
      <c r="AG78" s="132"/>
      <c r="AH78" s="126" t="str">
        <f t="shared" si="82"/>
        <v/>
      </c>
      <c r="AI78" s="127"/>
      <c r="AJ78" s="236" t="str">
        <f t="shared" si="44"/>
        <v/>
      </c>
      <c r="AK78" s="123" t="str">
        <f t="shared" si="45"/>
        <v/>
      </c>
      <c r="AL78" s="123" t="str">
        <f t="shared" si="46"/>
        <v/>
      </c>
      <c r="AM78" s="123" t="str">
        <f t="shared" si="47"/>
        <v/>
      </c>
      <c r="AN78" s="123" t="str">
        <f t="shared" si="48"/>
        <v/>
      </c>
      <c r="AO78" s="123" t="str">
        <f t="shared" si="63"/>
        <v/>
      </c>
      <c r="AP78" s="123" t="str">
        <f t="shared" si="64"/>
        <v/>
      </c>
      <c r="AQ78" s="123" t="str">
        <f t="shared" si="65"/>
        <v/>
      </c>
      <c r="AR78" s="123" t="str">
        <f t="shared" si="66"/>
        <v/>
      </c>
      <c r="AS78" s="123" t="str">
        <f t="shared" si="67"/>
        <v/>
      </c>
      <c r="AT78" s="349" t="str">
        <f t="shared" si="68"/>
        <v/>
      </c>
      <c r="AU78" s="126" t="str">
        <f t="shared" si="69"/>
        <v/>
      </c>
      <c r="AV78" s="128" t="str">
        <f t="shared" si="70"/>
        <v/>
      </c>
      <c r="AW78" s="240" t="str">
        <f t="shared" si="49"/>
        <v/>
      </c>
      <c r="AX78" s="133">
        <f t="shared" si="50"/>
        <v>698</v>
      </c>
      <c r="AY78" s="133" t="str">
        <f t="shared" si="51"/>
        <v/>
      </c>
      <c r="AZ78" s="133" t="str">
        <f t="shared" si="52"/>
        <v/>
      </c>
      <c r="BA78" s="133" t="str">
        <f t="shared" si="53"/>
        <v/>
      </c>
      <c r="BB78" s="133" t="str">
        <f t="shared" si="54"/>
        <v/>
      </c>
      <c r="BC78" s="133" t="str">
        <f t="shared" si="55"/>
        <v/>
      </c>
      <c r="BD78" s="133" t="str">
        <f t="shared" si="56"/>
        <v/>
      </c>
      <c r="BE78" s="133" t="str">
        <f t="shared" si="57"/>
        <v/>
      </c>
      <c r="BF78" s="133" t="str">
        <f t="shared" si="58"/>
        <v/>
      </c>
      <c r="BG78" s="353" t="str">
        <f t="shared" si="59"/>
        <v/>
      </c>
      <c r="BH78" s="354" t="str">
        <f t="shared" si="71"/>
        <v/>
      </c>
      <c r="BP78" s="136"/>
      <c r="BQ78" s="137"/>
    </row>
    <row r="79" spans="1:70" x14ac:dyDescent="0.3">
      <c r="A79" s="119"/>
      <c r="B79" s="403" t="s">
        <v>212</v>
      </c>
      <c r="C79" s="232">
        <f t="shared" si="42"/>
        <v>1</v>
      </c>
      <c r="D79" s="120">
        <v>923</v>
      </c>
      <c r="E79" s="121">
        <f t="shared" si="60"/>
        <v>923</v>
      </c>
      <c r="F79" s="122" t="s">
        <v>40</v>
      </c>
      <c r="G79" s="146"/>
      <c r="H79" s="95" t="str">
        <f t="shared" si="43"/>
        <v/>
      </c>
      <c r="I79" s="131"/>
      <c r="J79" s="123" t="str">
        <f t="shared" si="72"/>
        <v/>
      </c>
      <c r="K79" s="124">
        <v>1</v>
      </c>
      <c r="L79" s="123">
        <f t="shared" si="73"/>
        <v>923</v>
      </c>
      <c r="M79" s="346"/>
      <c r="N79" s="123" t="str">
        <f t="shared" si="74"/>
        <v/>
      </c>
      <c r="O79" s="346"/>
      <c r="P79" s="123" t="str">
        <f t="shared" si="61"/>
        <v/>
      </c>
      <c r="Q79" s="351"/>
      <c r="R79" s="123" t="str">
        <f t="shared" si="75"/>
        <v/>
      </c>
      <c r="S79" s="352"/>
      <c r="T79" s="123" t="str">
        <f t="shared" si="76"/>
        <v/>
      </c>
      <c r="U79" s="346"/>
      <c r="V79" s="123" t="str">
        <f t="shared" si="77"/>
        <v/>
      </c>
      <c r="W79" s="355"/>
      <c r="X79" s="123" t="str">
        <f t="shared" si="78"/>
        <v/>
      </c>
      <c r="Y79" s="346"/>
      <c r="Z79" s="123" t="str">
        <f t="shared" si="79"/>
        <v/>
      </c>
      <c r="AA79" s="124"/>
      <c r="AB79" s="123" t="str">
        <f t="shared" si="80"/>
        <v/>
      </c>
      <c r="AC79" s="124"/>
      <c r="AD79" s="123" t="str">
        <f t="shared" si="62"/>
        <v/>
      </c>
      <c r="AE79" s="124"/>
      <c r="AF79" s="123" t="str">
        <f t="shared" si="81"/>
        <v/>
      </c>
      <c r="AG79" s="132"/>
      <c r="AH79" s="126" t="str">
        <f t="shared" si="82"/>
        <v/>
      </c>
      <c r="AI79" s="127"/>
      <c r="AJ79" s="236" t="str">
        <f t="shared" si="44"/>
        <v/>
      </c>
      <c r="AK79" s="123" t="str">
        <f t="shared" si="45"/>
        <v/>
      </c>
      <c r="AL79" s="123" t="str">
        <f t="shared" si="46"/>
        <v/>
      </c>
      <c r="AM79" s="123" t="str">
        <f t="shared" si="47"/>
        <v/>
      </c>
      <c r="AN79" s="123" t="str">
        <f t="shared" si="48"/>
        <v/>
      </c>
      <c r="AO79" s="123" t="str">
        <f t="shared" si="63"/>
        <v/>
      </c>
      <c r="AP79" s="123" t="str">
        <f t="shared" si="64"/>
        <v/>
      </c>
      <c r="AQ79" s="123" t="str">
        <f t="shared" si="65"/>
        <v/>
      </c>
      <c r="AR79" s="123" t="str">
        <f t="shared" si="66"/>
        <v/>
      </c>
      <c r="AS79" s="123" t="str">
        <f t="shared" si="67"/>
        <v/>
      </c>
      <c r="AT79" s="349" t="str">
        <f t="shared" si="68"/>
        <v/>
      </c>
      <c r="AU79" s="126" t="str">
        <f t="shared" si="69"/>
        <v/>
      </c>
      <c r="AV79" s="128" t="str">
        <f t="shared" si="70"/>
        <v/>
      </c>
      <c r="AW79" s="240" t="str">
        <f t="shared" si="49"/>
        <v/>
      </c>
      <c r="AX79" s="133">
        <f t="shared" si="50"/>
        <v>923</v>
      </c>
      <c r="AY79" s="133" t="str">
        <f t="shared" si="51"/>
        <v/>
      </c>
      <c r="AZ79" s="133" t="str">
        <f t="shared" si="52"/>
        <v/>
      </c>
      <c r="BA79" s="133" t="str">
        <f t="shared" si="53"/>
        <v/>
      </c>
      <c r="BB79" s="133" t="str">
        <f t="shared" si="54"/>
        <v/>
      </c>
      <c r="BC79" s="133" t="str">
        <f t="shared" si="55"/>
        <v/>
      </c>
      <c r="BD79" s="133" t="str">
        <f t="shared" si="56"/>
        <v/>
      </c>
      <c r="BE79" s="133" t="str">
        <f t="shared" si="57"/>
        <v/>
      </c>
      <c r="BF79" s="133" t="str">
        <f t="shared" si="58"/>
        <v/>
      </c>
      <c r="BG79" s="353" t="str">
        <f t="shared" si="59"/>
        <v/>
      </c>
      <c r="BH79" s="354" t="str">
        <f t="shared" si="71"/>
        <v/>
      </c>
      <c r="BK79" s="139"/>
      <c r="BL79" s="140"/>
      <c r="BM79" s="140"/>
      <c r="BN79" s="140"/>
      <c r="BO79" s="140"/>
      <c r="BP79" s="140"/>
      <c r="BQ79" s="141"/>
    </row>
    <row r="80" spans="1:70" x14ac:dyDescent="0.3">
      <c r="A80" s="119"/>
      <c r="B80" s="403" t="s">
        <v>213</v>
      </c>
      <c r="C80" s="232">
        <f t="shared" si="42"/>
        <v>1</v>
      </c>
      <c r="D80" s="120">
        <v>1375.73</v>
      </c>
      <c r="E80" s="121">
        <f t="shared" si="60"/>
        <v>1375.73</v>
      </c>
      <c r="F80" s="122" t="s">
        <v>40</v>
      </c>
      <c r="G80" s="146"/>
      <c r="H80" s="95" t="str">
        <f t="shared" si="43"/>
        <v/>
      </c>
      <c r="I80" s="131"/>
      <c r="J80" s="123" t="str">
        <f t="shared" si="72"/>
        <v/>
      </c>
      <c r="K80" s="124"/>
      <c r="L80" s="123" t="str">
        <f t="shared" si="73"/>
        <v/>
      </c>
      <c r="M80" s="346"/>
      <c r="N80" s="123" t="str">
        <f t="shared" si="74"/>
        <v/>
      </c>
      <c r="O80" s="346"/>
      <c r="P80" s="123" t="str">
        <f t="shared" si="61"/>
        <v/>
      </c>
      <c r="Q80" s="351">
        <v>1</v>
      </c>
      <c r="R80" s="123">
        <f t="shared" si="75"/>
        <v>1375.73</v>
      </c>
      <c r="S80" s="352"/>
      <c r="T80" s="123" t="str">
        <f t="shared" si="76"/>
        <v/>
      </c>
      <c r="U80" s="346"/>
      <c r="V80" s="123" t="str">
        <f t="shared" si="77"/>
        <v/>
      </c>
      <c r="W80" s="355"/>
      <c r="X80" s="123" t="str">
        <f t="shared" si="78"/>
        <v/>
      </c>
      <c r="Y80" s="346"/>
      <c r="Z80" s="123" t="str">
        <f t="shared" si="79"/>
        <v/>
      </c>
      <c r="AA80" s="124"/>
      <c r="AB80" s="123" t="str">
        <f t="shared" si="80"/>
        <v/>
      </c>
      <c r="AC80" s="124"/>
      <c r="AD80" s="123" t="str">
        <f t="shared" si="62"/>
        <v/>
      </c>
      <c r="AE80" s="124"/>
      <c r="AF80" s="123" t="str">
        <f t="shared" si="81"/>
        <v/>
      </c>
      <c r="AG80" s="132"/>
      <c r="AH80" s="126" t="str">
        <f t="shared" si="82"/>
        <v/>
      </c>
      <c r="AI80" s="127"/>
      <c r="AJ80" s="236" t="str">
        <f t="shared" si="44"/>
        <v/>
      </c>
      <c r="AK80" s="123" t="str">
        <f t="shared" si="45"/>
        <v/>
      </c>
      <c r="AL80" s="123" t="str">
        <f t="shared" si="46"/>
        <v/>
      </c>
      <c r="AM80" s="123" t="str">
        <f t="shared" si="47"/>
        <v/>
      </c>
      <c r="AN80" s="123" t="str">
        <f t="shared" si="48"/>
        <v/>
      </c>
      <c r="AO80" s="123" t="str">
        <f t="shared" si="63"/>
        <v/>
      </c>
      <c r="AP80" s="123" t="str">
        <f t="shared" si="64"/>
        <v/>
      </c>
      <c r="AQ80" s="123" t="str">
        <f t="shared" si="65"/>
        <v/>
      </c>
      <c r="AR80" s="123" t="str">
        <f t="shared" si="66"/>
        <v/>
      </c>
      <c r="AS80" s="123" t="str">
        <f t="shared" si="67"/>
        <v/>
      </c>
      <c r="AT80" s="349" t="str">
        <f t="shared" si="68"/>
        <v/>
      </c>
      <c r="AU80" s="126" t="str">
        <f t="shared" si="69"/>
        <v/>
      </c>
      <c r="AV80" s="128" t="str">
        <f t="shared" si="70"/>
        <v/>
      </c>
      <c r="AW80" s="240" t="str">
        <f t="shared" si="49"/>
        <v/>
      </c>
      <c r="AX80" s="133" t="str">
        <f t="shared" si="50"/>
        <v/>
      </c>
      <c r="AY80" s="133" t="str">
        <f t="shared" si="51"/>
        <v/>
      </c>
      <c r="AZ80" s="133" t="str">
        <f t="shared" si="52"/>
        <v/>
      </c>
      <c r="BA80" s="133">
        <f t="shared" si="53"/>
        <v>1375.73</v>
      </c>
      <c r="BB80" s="133" t="str">
        <f t="shared" si="54"/>
        <v/>
      </c>
      <c r="BC80" s="133" t="str">
        <f t="shared" si="55"/>
        <v/>
      </c>
      <c r="BD80" s="133" t="str">
        <f t="shared" si="56"/>
        <v/>
      </c>
      <c r="BE80" s="133" t="str">
        <f t="shared" si="57"/>
        <v/>
      </c>
      <c r="BF80" s="133" t="str">
        <f t="shared" si="58"/>
        <v/>
      </c>
      <c r="BG80" s="353" t="str">
        <f t="shared" si="59"/>
        <v/>
      </c>
      <c r="BH80" s="354" t="str">
        <f t="shared" si="71"/>
        <v/>
      </c>
      <c r="BP80" s="136"/>
      <c r="BQ80" s="137"/>
    </row>
    <row r="81" spans="1:69" x14ac:dyDescent="0.3">
      <c r="A81" s="119"/>
      <c r="B81" s="405" t="s">
        <v>214</v>
      </c>
      <c r="C81" s="232" t="str">
        <f t="shared" si="42"/>
        <v/>
      </c>
      <c r="D81" s="120"/>
      <c r="E81" s="121" t="str">
        <f t="shared" si="60"/>
        <v/>
      </c>
      <c r="F81" s="122"/>
      <c r="G81" s="130"/>
      <c r="H81" s="95" t="str">
        <f t="shared" si="43"/>
        <v/>
      </c>
      <c r="I81" s="131"/>
      <c r="J81" s="123" t="str">
        <f t="shared" si="72"/>
        <v/>
      </c>
      <c r="K81" s="124"/>
      <c r="L81" s="123" t="str">
        <f t="shared" si="73"/>
        <v/>
      </c>
      <c r="M81" s="346"/>
      <c r="N81" s="123" t="str">
        <f t="shared" si="74"/>
        <v/>
      </c>
      <c r="O81" s="346"/>
      <c r="P81" s="123" t="str">
        <f t="shared" si="61"/>
        <v/>
      </c>
      <c r="Q81" s="351"/>
      <c r="R81" s="123" t="str">
        <f t="shared" si="75"/>
        <v/>
      </c>
      <c r="S81" s="352"/>
      <c r="T81" s="123" t="str">
        <f t="shared" si="76"/>
        <v/>
      </c>
      <c r="U81" s="346"/>
      <c r="V81" s="123" t="str">
        <f t="shared" si="77"/>
        <v/>
      </c>
      <c r="W81" s="355"/>
      <c r="X81" s="123" t="str">
        <f t="shared" si="78"/>
        <v/>
      </c>
      <c r="Y81" s="346"/>
      <c r="Z81" s="123" t="str">
        <f t="shared" si="79"/>
        <v/>
      </c>
      <c r="AA81" s="124"/>
      <c r="AB81" s="123" t="str">
        <f t="shared" si="80"/>
        <v/>
      </c>
      <c r="AC81" s="124"/>
      <c r="AD81" s="123" t="str">
        <f t="shared" si="62"/>
        <v/>
      </c>
      <c r="AE81" s="124"/>
      <c r="AF81" s="123" t="str">
        <f t="shared" si="81"/>
        <v/>
      </c>
      <c r="AG81" s="132"/>
      <c r="AH81" s="126" t="str">
        <f t="shared" si="82"/>
        <v/>
      </c>
      <c r="AI81" s="127"/>
      <c r="AJ81" s="236" t="str">
        <f t="shared" si="44"/>
        <v/>
      </c>
      <c r="AK81" s="123" t="str">
        <f t="shared" si="45"/>
        <v/>
      </c>
      <c r="AL81" s="123" t="str">
        <f t="shared" si="46"/>
        <v/>
      </c>
      <c r="AM81" s="123" t="str">
        <f t="shared" si="47"/>
        <v/>
      </c>
      <c r="AN81" s="123" t="str">
        <f t="shared" si="48"/>
        <v/>
      </c>
      <c r="AO81" s="123" t="str">
        <f t="shared" si="63"/>
        <v/>
      </c>
      <c r="AP81" s="123" t="str">
        <f t="shared" si="64"/>
        <v/>
      </c>
      <c r="AQ81" s="123" t="str">
        <f t="shared" si="65"/>
        <v/>
      </c>
      <c r="AR81" s="123" t="str">
        <f t="shared" si="66"/>
        <v/>
      </c>
      <c r="AS81" s="123" t="str">
        <f t="shared" si="67"/>
        <v/>
      </c>
      <c r="AT81" s="349" t="str">
        <f t="shared" si="68"/>
        <v/>
      </c>
      <c r="AU81" s="126" t="str">
        <f t="shared" si="69"/>
        <v/>
      </c>
      <c r="AV81" s="128" t="str">
        <f t="shared" si="70"/>
        <v/>
      </c>
      <c r="AW81" s="240" t="str">
        <f t="shared" si="49"/>
        <v/>
      </c>
      <c r="AX81" s="133" t="str">
        <f t="shared" si="50"/>
        <v/>
      </c>
      <c r="AY81" s="133" t="str">
        <f t="shared" si="51"/>
        <v/>
      </c>
      <c r="AZ81" s="133" t="str">
        <f t="shared" si="52"/>
        <v/>
      </c>
      <c r="BA81" s="133" t="str">
        <f t="shared" si="53"/>
        <v/>
      </c>
      <c r="BB81" s="133" t="str">
        <f t="shared" si="54"/>
        <v/>
      </c>
      <c r="BC81" s="133" t="str">
        <f t="shared" si="55"/>
        <v/>
      </c>
      <c r="BD81" s="133" t="str">
        <f t="shared" si="56"/>
        <v/>
      </c>
      <c r="BE81" s="133" t="str">
        <f t="shared" si="57"/>
        <v/>
      </c>
      <c r="BF81" s="133" t="str">
        <f t="shared" si="58"/>
        <v/>
      </c>
      <c r="BG81" s="353" t="str">
        <f t="shared" si="59"/>
        <v/>
      </c>
      <c r="BH81" s="354" t="str">
        <f t="shared" si="71"/>
        <v/>
      </c>
    </row>
    <row r="82" spans="1:69" x14ac:dyDescent="0.3">
      <c r="A82" s="119"/>
      <c r="B82" s="399" t="s">
        <v>215</v>
      </c>
      <c r="C82" s="232">
        <f t="shared" si="42"/>
        <v>3</v>
      </c>
      <c r="D82" s="120">
        <v>780</v>
      </c>
      <c r="E82" s="121">
        <f t="shared" si="60"/>
        <v>2340</v>
      </c>
      <c r="F82" s="122" t="s">
        <v>40</v>
      </c>
      <c r="G82" s="147"/>
      <c r="H82" s="95" t="str">
        <f t="shared" si="43"/>
        <v/>
      </c>
      <c r="I82" s="131"/>
      <c r="J82" s="123" t="str">
        <f t="shared" si="72"/>
        <v/>
      </c>
      <c r="K82" s="124"/>
      <c r="L82" s="123" t="str">
        <f t="shared" si="73"/>
        <v/>
      </c>
      <c r="M82" s="346"/>
      <c r="N82" s="123" t="str">
        <f t="shared" si="74"/>
        <v/>
      </c>
      <c r="O82" s="346"/>
      <c r="P82" s="123" t="str">
        <f t="shared" si="61"/>
        <v/>
      </c>
      <c r="Q82" s="351"/>
      <c r="R82" s="123" t="str">
        <f t="shared" si="75"/>
        <v/>
      </c>
      <c r="S82" s="352"/>
      <c r="T82" s="123" t="str">
        <f t="shared" si="76"/>
        <v/>
      </c>
      <c r="U82" s="346"/>
      <c r="V82" s="123" t="str">
        <f t="shared" si="77"/>
        <v/>
      </c>
      <c r="W82" s="355"/>
      <c r="X82" s="123" t="str">
        <f t="shared" si="78"/>
        <v/>
      </c>
      <c r="Y82" s="346"/>
      <c r="Z82" s="123" t="str">
        <f t="shared" si="79"/>
        <v/>
      </c>
      <c r="AA82" s="124"/>
      <c r="AB82" s="123" t="str">
        <f t="shared" si="80"/>
        <v/>
      </c>
      <c r="AC82" s="124"/>
      <c r="AD82" s="123" t="str">
        <f t="shared" si="62"/>
        <v/>
      </c>
      <c r="AE82" s="124"/>
      <c r="AF82" s="123" t="str">
        <f t="shared" si="81"/>
        <v/>
      </c>
      <c r="AG82" s="132">
        <v>3</v>
      </c>
      <c r="AH82" s="126">
        <f t="shared" si="82"/>
        <v>2340</v>
      </c>
      <c r="AI82" s="127"/>
      <c r="AJ82" s="236">
        <f t="shared" si="44"/>
        <v>106.69179462508764</v>
      </c>
      <c r="AK82" s="123">
        <f t="shared" si="45"/>
        <v>412.71415539178884</v>
      </c>
      <c r="AL82" s="123">
        <f t="shared" si="46"/>
        <v>697.24619178067371</v>
      </c>
      <c r="AM82" s="123">
        <f t="shared" si="47"/>
        <v>510.18602122943389</v>
      </c>
      <c r="AN82" s="123">
        <f t="shared" si="48"/>
        <v>226.2590546853263</v>
      </c>
      <c r="AO82" s="123">
        <f t="shared" si="63"/>
        <v>88.767396649036769</v>
      </c>
      <c r="AP82" s="123">
        <f t="shared" si="64"/>
        <v>23.456622890723953</v>
      </c>
      <c r="AQ82" s="123">
        <f t="shared" si="65"/>
        <v>16.797700315384677</v>
      </c>
      <c r="AR82" s="123">
        <f t="shared" si="66"/>
        <v>27.048198382044916</v>
      </c>
      <c r="AS82" s="123">
        <f t="shared" si="67"/>
        <v>33.521271499115493</v>
      </c>
      <c r="AT82" s="349">
        <f t="shared" si="68"/>
        <v>197.3115925513838</v>
      </c>
      <c r="AU82" s="126" t="str">
        <f t="shared" si="69"/>
        <v/>
      </c>
      <c r="AV82" s="128" t="str">
        <f t="shared" si="70"/>
        <v/>
      </c>
      <c r="AW82" s="240">
        <f t="shared" si="49"/>
        <v>106.69179462508764</v>
      </c>
      <c r="AX82" s="133">
        <f t="shared" si="50"/>
        <v>412.71415539178884</v>
      </c>
      <c r="AY82" s="133">
        <f t="shared" si="51"/>
        <v>697.24619178067371</v>
      </c>
      <c r="AZ82" s="133">
        <f t="shared" si="52"/>
        <v>510.18602122943389</v>
      </c>
      <c r="BA82" s="133">
        <f t="shared" si="53"/>
        <v>226.2590546853263</v>
      </c>
      <c r="BB82" s="133">
        <f t="shared" si="54"/>
        <v>88.767396649036769</v>
      </c>
      <c r="BC82" s="133">
        <f t="shared" si="55"/>
        <v>23.456622890723953</v>
      </c>
      <c r="BD82" s="133">
        <f t="shared" si="56"/>
        <v>16.797700315384677</v>
      </c>
      <c r="BE82" s="133">
        <f t="shared" si="57"/>
        <v>27.048198382044916</v>
      </c>
      <c r="BF82" s="133">
        <f t="shared" si="58"/>
        <v>33.521271499115493</v>
      </c>
      <c r="BG82" s="353">
        <f t="shared" si="59"/>
        <v>197.3115925513838</v>
      </c>
      <c r="BH82" s="354" t="str">
        <f t="shared" si="71"/>
        <v/>
      </c>
      <c r="BP82" s="134"/>
      <c r="BQ82" s="135"/>
    </row>
    <row r="83" spans="1:69" x14ac:dyDescent="0.3">
      <c r="A83" s="119"/>
      <c r="B83" s="398" t="s">
        <v>216</v>
      </c>
      <c r="C83" s="232">
        <f t="shared" si="42"/>
        <v>2</v>
      </c>
      <c r="D83" s="120">
        <v>750</v>
      </c>
      <c r="E83" s="121">
        <f t="shared" si="60"/>
        <v>1500</v>
      </c>
      <c r="F83" s="122" t="s">
        <v>40</v>
      </c>
      <c r="G83" s="147"/>
      <c r="H83" s="95" t="str">
        <f t="shared" si="43"/>
        <v/>
      </c>
      <c r="I83" s="131"/>
      <c r="J83" s="123" t="str">
        <f t="shared" si="72"/>
        <v/>
      </c>
      <c r="K83" s="124"/>
      <c r="L83" s="123" t="str">
        <f t="shared" si="73"/>
        <v/>
      </c>
      <c r="M83" s="346">
        <v>2</v>
      </c>
      <c r="N83" s="123">
        <f t="shared" si="74"/>
        <v>1500</v>
      </c>
      <c r="O83" s="346"/>
      <c r="P83" s="123" t="str">
        <f t="shared" si="61"/>
        <v/>
      </c>
      <c r="Q83" s="351"/>
      <c r="R83" s="123" t="str">
        <f t="shared" si="75"/>
        <v/>
      </c>
      <c r="S83" s="352"/>
      <c r="T83" s="123" t="str">
        <f t="shared" si="76"/>
        <v/>
      </c>
      <c r="U83" s="346"/>
      <c r="V83" s="123" t="str">
        <f t="shared" si="77"/>
        <v/>
      </c>
      <c r="W83" s="355"/>
      <c r="X83" s="123" t="str">
        <f t="shared" si="78"/>
        <v/>
      </c>
      <c r="Y83" s="346"/>
      <c r="Z83" s="123" t="str">
        <f t="shared" si="79"/>
        <v/>
      </c>
      <c r="AA83" s="124"/>
      <c r="AB83" s="123" t="str">
        <f t="shared" si="80"/>
        <v/>
      </c>
      <c r="AC83" s="124"/>
      <c r="AD83" s="123" t="str">
        <f t="shared" si="62"/>
        <v/>
      </c>
      <c r="AE83" s="124"/>
      <c r="AF83" s="123" t="str">
        <f t="shared" si="81"/>
        <v/>
      </c>
      <c r="AG83" s="132"/>
      <c r="AH83" s="126" t="str">
        <f t="shared" si="82"/>
        <v/>
      </c>
      <c r="AI83" s="127"/>
      <c r="AJ83" s="236" t="str">
        <f t="shared" si="44"/>
        <v/>
      </c>
      <c r="AK83" s="123" t="str">
        <f t="shared" si="45"/>
        <v/>
      </c>
      <c r="AL83" s="123" t="str">
        <f t="shared" si="46"/>
        <v/>
      </c>
      <c r="AM83" s="123" t="str">
        <f t="shared" si="47"/>
        <v/>
      </c>
      <c r="AN83" s="123" t="str">
        <f t="shared" si="48"/>
        <v/>
      </c>
      <c r="AO83" s="123" t="str">
        <f t="shared" si="63"/>
        <v/>
      </c>
      <c r="AP83" s="123" t="str">
        <f t="shared" si="64"/>
        <v/>
      </c>
      <c r="AQ83" s="123" t="str">
        <f t="shared" si="65"/>
        <v/>
      </c>
      <c r="AR83" s="123" t="str">
        <f t="shared" si="66"/>
        <v/>
      </c>
      <c r="AS83" s="123" t="str">
        <f t="shared" si="67"/>
        <v/>
      </c>
      <c r="AT83" s="349" t="str">
        <f t="shared" si="68"/>
        <v/>
      </c>
      <c r="AU83" s="126" t="str">
        <f t="shared" si="69"/>
        <v/>
      </c>
      <c r="AV83" s="128" t="str">
        <f t="shared" si="70"/>
        <v/>
      </c>
      <c r="AW83" s="240" t="str">
        <f t="shared" si="49"/>
        <v/>
      </c>
      <c r="AX83" s="133" t="str">
        <f t="shared" si="50"/>
        <v/>
      </c>
      <c r="AY83" s="133">
        <f t="shared" si="51"/>
        <v>1500</v>
      </c>
      <c r="AZ83" s="133" t="str">
        <f t="shared" si="52"/>
        <v/>
      </c>
      <c r="BA83" s="133" t="str">
        <f t="shared" si="53"/>
        <v/>
      </c>
      <c r="BB83" s="133" t="str">
        <f t="shared" si="54"/>
        <v/>
      </c>
      <c r="BC83" s="133" t="str">
        <f t="shared" si="55"/>
        <v/>
      </c>
      <c r="BD83" s="133" t="str">
        <f t="shared" si="56"/>
        <v/>
      </c>
      <c r="BE83" s="133" t="str">
        <f t="shared" si="57"/>
        <v/>
      </c>
      <c r="BF83" s="133" t="str">
        <f t="shared" si="58"/>
        <v/>
      </c>
      <c r="BG83" s="353" t="str">
        <f t="shared" si="59"/>
        <v/>
      </c>
      <c r="BH83" s="354" t="str">
        <f t="shared" si="71"/>
        <v/>
      </c>
      <c r="BP83" s="136"/>
      <c r="BQ83" s="137"/>
    </row>
    <row r="84" spans="1:69" x14ac:dyDescent="0.3">
      <c r="A84" s="119"/>
      <c r="B84" s="401" t="s">
        <v>293</v>
      </c>
      <c r="C84" s="232">
        <f t="shared" si="42"/>
        <v>1</v>
      </c>
      <c r="D84" s="120">
        <v>2200</v>
      </c>
      <c r="E84" s="121">
        <f t="shared" si="60"/>
        <v>2200</v>
      </c>
      <c r="F84" s="122" t="s">
        <v>40</v>
      </c>
      <c r="G84" s="147"/>
      <c r="H84" s="95" t="str">
        <f t="shared" si="43"/>
        <v/>
      </c>
      <c r="I84" s="131"/>
      <c r="J84" s="123" t="str">
        <f t="shared" si="72"/>
        <v/>
      </c>
      <c r="K84" s="124"/>
      <c r="L84" s="123" t="str">
        <f t="shared" si="73"/>
        <v/>
      </c>
      <c r="M84" s="346"/>
      <c r="N84" s="123" t="str">
        <f t="shared" si="74"/>
        <v/>
      </c>
      <c r="O84" s="346"/>
      <c r="P84" s="123" t="str">
        <f t="shared" si="61"/>
        <v/>
      </c>
      <c r="Q84" s="351"/>
      <c r="R84" s="123" t="str">
        <f t="shared" si="75"/>
        <v/>
      </c>
      <c r="S84" s="352"/>
      <c r="T84" s="123" t="str">
        <f t="shared" si="76"/>
        <v/>
      </c>
      <c r="U84" s="346"/>
      <c r="V84" s="123" t="str">
        <f t="shared" si="77"/>
        <v/>
      </c>
      <c r="W84" s="355"/>
      <c r="X84" s="123" t="str">
        <f t="shared" si="78"/>
        <v/>
      </c>
      <c r="Y84" s="346"/>
      <c r="Z84" s="123" t="str">
        <f t="shared" si="79"/>
        <v/>
      </c>
      <c r="AA84" s="124"/>
      <c r="AB84" s="123" t="str">
        <f t="shared" si="80"/>
        <v/>
      </c>
      <c r="AC84" s="124"/>
      <c r="AD84" s="123" t="str">
        <f t="shared" si="62"/>
        <v/>
      </c>
      <c r="AE84" s="124"/>
      <c r="AF84" s="123" t="str">
        <f t="shared" si="81"/>
        <v/>
      </c>
      <c r="AG84" s="132">
        <v>1</v>
      </c>
      <c r="AH84" s="126">
        <f t="shared" si="82"/>
        <v>2200</v>
      </c>
      <c r="AI84" s="127"/>
      <c r="AJ84" s="236">
        <f t="shared" si="44"/>
        <v>100.3085248611935</v>
      </c>
      <c r="AK84" s="123">
        <f t="shared" si="45"/>
        <v>388.0218554965536</v>
      </c>
      <c r="AL84" s="123">
        <f t="shared" si="46"/>
        <v>655.53060765704367</v>
      </c>
      <c r="AM84" s="123">
        <f t="shared" si="47"/>
        <v>479.66207124134809</v>
      </c>
      <c r="AN84" s="123">
        <f t="shared" si="48"/>
        <v>212.72218816569139</v>
      </c>
      <c r="AO84" s="123">
        <f t="shared" si="63"/>
        <v>83.456526764051659</v>
      </c>
      <c r="AP84" s="123">
        <f t="shared" si="64"/>
        <v>22.053235196407133</v>
      </c>
      <c r="AQ84" s="123">
        <f t="shared" si="65"/>
        <v>15.792709698224909</v>
      </c>
      <c r="AR84" s="123">
        <f t="shared" si="66"/>
        <v>25.42993010277727</v>
      </c>
      <c r="AS84" s="123">
        <f t="shared" si="67"/>
        <v>31.515725341048757</v>
      </c>
      <c r="AT84" s="349">
        <f t="shared" si="68"/>
        <v>185.50662547565997</v>
      </c>
      <c r="AU84" s="126" t="str">
        <f t="shared" si="69"/>
        <v/>
      </c>
      <c r="AV84" s="128" t="str">
        <f t="shared" si="70"/>
        <v/>
      </c>
      <c r="AW84" s="240">
        <f t="shared" si="49"/>
        <v>100.3085248611935</v>
      </c>
      <c r="AX84" s="133">
        <f t="shared" si="50"/>
        <v>388.0218554965536</v>
      </c>
      <c r="AY84" s="133">
        <f t="shared" si="51"/>
        <v>655.53060765704367</v>
      </c>
      <c r="AZ84" s="133">
        <f t="shared" si="52"/>
        <v>479.66207124134809</v>
      </c>
      <c r="BA84" s="133">
        <f t="shared" si="53"/>
        <v>212.72218816569139</v>
      </c>
      <c r="BB84" s="133">
        <f t="shared" si="54"/>
        <v>83.456526764051659</v>
      </c>
      <c r="BC84" s="133">
        <f t="shared" si="55"/>
        <v>22.053235196407133</v>
      </c>
      <c r="BD84" s="133">
        <f t="shared" si="56"/>
        <v>15.792709698224909</v>
      </c>
      <c r="BE84" s="133">
        <f t="shared" si="57"/>
        <v>25.42993010277727</v>
      </c>
      <c r="BF84" s="133">
        <f t="shared" si="58"/>
        <v>31.515725341048757</v>
      </c>
      <c r="BG84" s="353">
        <f t="shared" si="59"/>
        <v>185.50662547565997</v>
      </c>
      <c r="BH84" s="354" t="str">
        <f t="shared" si="71"/>
        <v/>
      </c>
    </row>
    <row r="85" spans="1:69" x14ac:dyDescent="0.3">
      <c r="A85" s="119"/>
      <c r="B85" s="403" t="s">
        <v>217</v>
      </c>
      <c r="C85" s="232">
        <f t="shared" si="42"/>
        <v>3</v>
      </c>
      <c r="D85" s="120">
        <v>545</v>
      </c>
      <c r="E85" s="121">
        <f t="shared" si="60"/>
        <v>1635</v>
      </c>
      <c r="F85" s="122" t="s">
        <v>40</v>
      </c>
      <c r="G85" s="147"/>
      <c r="H85" s="95" t="str">
        <f t="shared" si="43"/>
        <v/>
      </c>
      <c r="I85" s="131"/>
      <c r="J85" s="123" t="str">
        <f t="shared" si="72"/>
        <v/>
      </c>
      <c r="K85" s="124"/>
      <c r="L85" s="123" t="str">
        <f t="shared" si="73"/>
        <v/>
      </c>
      <c r="M85" s="346"/>
      <c r="N85" s="123" t="str">
        <f t="shared" si="74"/>
        <v/>
      </c>
      <c r="O85" s="346"/>
      <c r="P85" s="123" t="str">
        <f t="shared" si="61"/>
        <v/>
      </c>
      <c r="Q85" s="351"/>
      <c r="R85" s="123" t="str">
        <f t="shared" si="75"/>
        <v/>
      </c>
      <c r="S85" s="352"/>
      <c r="T85" s="123" t="str">
        <f t="shared" si="76"/>
        <v/>
      </c>
      <c r="U85" s="346"/>
      <c r="V85" s="123" t="str">
        <f t="shared" si="77"/>
        <v/>
      </c>
      <c r="W85" s="355"/>
      <c r="X85" s="123" t="str">
        <f t="shared" si="78"/>
        <v/>
      </c>
      <c r="Y85" s="346"/>
      <c r="Z85" s="123" t="str">
        <f t="shared" si="79"/>
        <v/>
      </c>
      <c r="AA85" s="124"/>
      <c r="AB85" s="123" t="str">
        <f t="shared" si="80"/>
        <v/>
      </c>
      <c r="AC85" s="124"/>
      <c r="AD85" s="123" t="str">
        <f t="shared" si="62"/>
        <v/>
      </c>
      <c r="AE85" s="124"/>
      <c r="AF85" s="123" t="str">
        <f t="shared" si="81"/>
        <v/>
      </c>
      <c r="AG85" s="132">
        <v>3</v>
      </c>
      <c r="AH85" s="126">
        <f t="shared" si="82"/>
        <v>1635</v>
      </c>
      <c r="AI85" s="127"/>
      <c r="AJ85" s="236">
        <f t="shared" si="44"/>
        <v>74.547471885477904</v>
      </c>
      <c r="AK85" s="123">
        <f t="shared" si="45"/>
        <v>288.37078806221143</v>
      </c>
      <c r="AL85" s="123">
        <f t="shared" si="46"/>
        <v>487.17842887239379</v>
      </c>
      <c r="AM85" s="123">
        <f t="shared" si="47"/>
        <v>356.47613021800191</v>
      </c>
      <c r="AN85" s="123">
        <f t="shared" si="48"/>
        <v>158.09126256859338</v>
      </c>
      <c r="AO85" s="123">
        <f t="shared" si="63"/>
        <v>62.023373299647481</v>
      </c>
      <c r="AP85" s="123">
        <f t="shared" si="64"/>
        <v>16.38956343005712</v>
      </c>
      <c r="AQ85" s="123">
        <f t="shared" si="65"/>
        <v>11.736854707544421</v>
      </c>
      <c r="AR85" s="123">
        <f t="shared" si="66"/>
        <v>18.899061690018563</v>
      </c>
      <c r="AS85" s="123">
        <f t="shared" si="67"/>
        <v>23.421914060279416</v>
      </c>
      <c r="AT85" s="349">
        <f t="shared" si="68"/>
        <v>137.86515120577459</v>
      </c>
      <c r="AU85" s="126" t="str">
        <f t="shared" si="69"/>
        <v/>
      </c>
      <c r="AV85" s="128" t="str">
        <f t="shared" si="70"/>
        <v/>
      </c>
      <c r="AW85" s="240">
        <f t="shared" si="49"/>
        <v>74.547471885477904</v>
      </c>
      <c r="AX85" s="133">
        <f t="shared" si="50"/>
        <v>288.37078806221143</v>
      </c>
      <c r="AY85" s="133">
        <f t="shared" si="51"/>
        <v>487.17842887239379</v>
      </c>
      <c r="AZ85" s="133">
        <f t="shared" si="52"/>
        <v>356.47613021800191</v>
      </c>
      <c r="BA85" s="133">
        <f t="shared" si="53"/>
        <v>158.09126256859338</v>
      </c>
      <c r="BB85" s="133">
        <f t="shared" si="54"/>
        <v>62.023373299647481</v>
      </c>
      <c r="BC85" s="133">
        <f t="shared" si="55"/>
        <v>16.38956343005712</v>
      </c>
      <c r="BD85" s="133">
        <f t="shared" si="56"/>
        <v>11.736854707544421</v>
      </c>
      <c r="BE85" s="133">
        <f t="shared" si="57"/>
        <v>18.899061690018563</v>
      </c>
      <c r="BF85" s="133">
        <f t="shared" si="58"/>
        <v>23.421914060279416</v>
      </c>
      <c r="BG85" s="353">
        <f t="shared" si="59"/>
        <v>137.86515120577459</v>
      </c>
      <c r="BH85" s="354" t="str">
        <f t="shared" si="71"/>
        <v/>
      </c>
      <c r="BP85" s="134"/>
      <c r="BQ85" s="135"/>
    </row>
    <row r="86" spans="1:69" x14ac:dyDescent="0.3">
      <c r="A86" s="119"/>
      <c r="B86" s="401" t="s">
        <v>294</v>
      </c>
      <c r="C86" s="232">
        <f t="shared" si="42"/>
        <v>3</v>
      </c>
      <c r="D86" s="120">
        <v>0</v>
      </c>
      <c r="E86" s="121">
        <f t="shared" si="60"/>
        <v>0</v>
      </c>
      <c r="F86" s="122" t="s">
        <v>40</v>
      </c>
      <c r="G86" s="147"/>
      <c r="H86" s="95" t="str">
        <f t="shared" si="43"/>
        <v/>
      </c>
      <c r="I86" s="131"/>
      <c r="J86" s="123" t="str">
        <f t="shared" si="72"/>
        <v/>
      </c>
      <c r="K86" s="124"/>
      <c r="L86" s="123" t="str">
        <f t="shared" si="73"/>
        <v/>
      </c>
      <c r="M86" s="346"/>
      <c r="N86" s="123" t="str">
        <f t="shared" si="74"/>
        <v/>
      </c>
      <c r="O86" s="346"/>
      <c r="P86" s="123" t="str">
        <f t="shared" si="61"/>
        <v/>
      </c>
      <c r="Q86" s="351"/>
      <c r="R86" s="123" t="str">
        <f t="shared" si="75"/>
        <v/>
      </c>
      <c r="S86" s="352"/>
      <c r="T86" s="123" t="str">
        <f t="shared" si="76"/>
        <v/>
      </c>
      <c r="U86" s="346"/>
      <c r="V86" s="123" t="str">
        <f t="shared" si="77"/>
        <v/>
      </c>
      <c r="W86" s="355"/>
      <c r="X86" s="123" t="str">
        <f t="shared" si="78"/>
        <v/>
      </c>
      <c r="Y86" s="346"/>
      <c r="Z86" s="123" t="str">
        <f t="shared" si="79"/>
        <v/>
      </c>
      <c r="AA86" s="124"/>
      <c r="AB86" s="123" t="str">
        <f t="shared" si="80"/>
        <v/>
      </c>
      <c r="AC86" s="124"/>
      <c r="AD86" s="123" t="str">
        <f t="shared" si="62"/>
        <v/>
      </c>
      <c r="AE86" s="124"/>
      <c r="AF86" s="123" t="str">
        <f t="shared" si="81"/>
        <v/>
      </c>
      <c r="AG86" s="132">
        <v>3</v>
      </c>
      <c r="AH86" s="126">
        <f t="shared" si="82"/>
        <v>0</v>
      </c>
      <c r="AI86" s="127"/>
      <c r="AJ86" s="236">
        <f t="shared" si="44"/>
        <v>0</v>
      </c>
      <c r="AK86" s="123">
        <f t="shared" si="45"/>
        <v>0</v>
      </c>
      <c r="AL86" s="123">
        <f t="shared" si="46"/>
        <v>0</v>
      </c>
      <c r="AM86" s="123">
        <f t="shared" si="47"/>
        <v>0</v>
      </c>
      <c r="AN86" s="123">
        <f t="shared" si="48"/>
        <v>0</v>
      </c>
      <c r="AO86" s="123">
        <f t="shared" si="63"/>
        <v>0</v>
      </c>
      <c r="AP86" s="123">
        <f t="shared" si="64"/>
        <v>0</v>
      </c>
      <c r="AQ86" s="123">
        <f t="shared" si="65"/>
        <v>0</v>
      </c>
      <c r="AR86" s="123">
        <f t="shared" si="66"/>
        <v>0</v>
      </c>
      <c r="AS86" s="123">
        <f t="shared" si="67"/>
        <v>0</v>
      </c>
      <c r="AT86" s="349">
        <f t="shared" si="68"/>
        <v>0</v>
      </c>
      <c r="AU86" s="126" t="str">
        <f t="shared" si="69"/>
        <v/>
      </c>
      <c r="AV86" s="128" t="str">
        <f t="shared" si="70"/>
        <v/>
      </c>
      <c r="AW86" s="240" t="str">
        <f t="shared" si="49"/>
        <v/>
      </c>
      <c r="AX86" s="133" t="str">
        <f t="shared" si="50"/>
        <v/>
      </c>
      <c r="AY86" s="133" t="str">
        <f t="shared" si="51"/>
        <v/>
      </c>
      <c r="AZ86" s="133" t="str">
        <f t="shared" si="52"/>
        <v/>
      </c>
      <c r="BA86" s="133" t="str">
        <f t="shared" si="53"/>
        <v/>
      </c>
      <c r="BB86" s="133" t="str">
        <f t="shared" si="54"/>
        <v/>
      </c>
      <c r="BC86" s="133" t="str">
        <f t="shared" si="55"/>
        <v/>
      </c>
      <c r="BD86" s="133" t="str">
        <f t="shared" si="56"/>
        <v/>
      </c>
      <c r="BE86" s="133" t="str">
        <f t="shared" si="57"/>
        <v/>
      </c>
      <c r="BF86" s="133" t="str">
        <f t="shared" si="58"/>
        <v/>
      </c>
      <c r="BG86" s="353" t="str">
        <f t="shared" si="59"/>
        <v/>
      </c>
      <c r="BH86" s="354" t="str">
        <f t="shared" si="71"/>
        <v/>
      </c>
      <c r="BP86" s="136"/>
      <c r="BQ86" s="137"/>
    </row>
    <row r="87" spans="1:69" x14ac:dyDescent="0.3">
      <c r="A87" s="119"/>
      <c r="B87" s="403" t="s">
        <v>218</v>
      </c>
      <c r="C87" s="232">
        <f t="shared" si="42"/>
        <v>6</v>
      </c>
      <c r="D87" s="120">
        <v>199</v>
      </c>
      <c r="E87" s="121">
        <f t="shared" si="60"/>
        <v>1194</v>
      </c>
      <c r="F87" s="122" t="s">
        <v>40</v>
      </c>
      <c r="G87" s="147"/>
      <c r="H87" s="95" t="str">
        <f t="shared" si="43"/>
        <v/>
      </c>
      <c r="I87" s="131"/>
      <c r="J87" s="123" t="str">
        <f t="shared" si="72"/>
        <v/>
      </c>
      <c r="K87" s="124"/>
      <c r="L87" s="123" t="str">
        <f t="shared" si="73"/>
        <v/>
      </c>
      <c r="M87" s="346"/>
      <c r="N87" s="123" t="str">
        <f t="shared" si="74"/>
        <v/>
      </c>
      <c r="O87" s="346"/>
      <c r="P87" s="123" t="str">
        <f t="shared" si="61"/>
        <v/>
      </c>
      <c r="Q87" s="351"/>
      <c r="R87" s="123" t="str">
        <f t="shared" si="75"/>
        <v/>
      </c>
      <c r="S87" s="352"/>
      <c r="T87" s="123" t="str">
        <f t="shared" si="76"/>
        <v/>
      </c>
      <c r="U87" s="346"/>
      <c r="V87" s="123" t="str">
        <f t="shared" si="77"/>
        <v/>
      </c>
      <c r="W87" s="355"/>
      <c r="X87" s="123" t="str">
        <f t="shared" si="78"/>
        <v/>
      </c>
      <c r="Y87" s="346"/>
      <c r="Z87" s="123" t="str">
        <f t="shared" si="79"/>
        <v/>
      </c>
      <c r="AA87" s="124"/>
      <c r="AB87" s="123" t="str">
        <f t="shared" si="80"/>
        <v/>
      </c>
      <c r="AC87" s="124"/>
      <c r="AD87" s="123" t="str">
        <f t="shared" si="62"/>
        <v/>
      </c>
      <c r="AE87" s="124"/>
      <c r="AF87" s="123" t="str">
        <f t="shared" si="81"/>
        <v/>
      </c>
      <c r="AG87" s="132">
        <v>6</v>
      </c>
      <c r="AH87" s="126">
        <f t="shared" si="82"/>
        <v>1194</v>
      </c>
      <c r="AI87" s="127"/>
      <c r="AJ87" s="236">
        <f t="shared" si="44"/>
        <v>54.440172129211383</v>
      </c>
      <c r="AK87" s="123">
        <f t="shared" si="45"/>
        <v>210.59004339222045</v>
      </c>
      <c r="AL87" s="123">
        <f t="shared" si="46"/>
        <v>355.77433888295911</v>
      </c>
      <c r="AM87" s="123">
        <f t="shared" si="47"/>
        <v>260.32568775553165</v>
      </c>
      <c r="AN87" s="123">
        <f t="shared" si="48"/>
        <v>115.45013303174342</v>
      </c>
      <c r="AO87" s="123">
        <f t="shared" si="63"/>
        <v>45.294133161944401</v>
      </c>
      <c r="AP87" s="123">
        <f t="shared" si="64"/>
        <v>11.968892192959144</v>
      </c>
      <c r="AQ87" s="123">
        <f t="shared" si="65"/>
        <v>8.5711342634911549</v>
      </c>
      <c r="AR87" s="123">
        <f t="shared" si="66"/>
        <v>13.801516610325482</v>
      </c>
      <c r="AS87" s="123">
        <f t="shared" si="67"/>
        <v>17.104443662369189</v>
      </c>
      <c r="AT87" s="349">
        <f t="shared" si="68"/>
        <v>100.67950491724456</v>
      </c>
      <c r="AU87" s="126" t="str">
        <f t="shared" si="69"/>
        <v/>
      </c>
      <c r="AV87" s="128" t="str">
        <f t="shared" si="70"/>
        <v/>
      </c>
      <c r="AW87" s="240">
        <f t="shared" si="49"/>
        <v>54.440172129211383</v>
      </c>
      <c r="AX87" s="133">
        <f t="shared" si="50"/>
        <v>210.59004339222045</v>
      </c>
      <c r="AY87" s="133">
        <f t="shared" si="51"/>
        <v>355.77433888295911</v>
      </c>
      <c r="AZ87" s="133">
        <f t="shared" si="52"/>
        <v>260.32568775553165</v>
      </c>
      <c r="BA87" s="133">
        <f t="shared" si="53"/>
        <v>115.45013303174342</v>
      </c>
      <c r="BB87" s="133">
        <f t="shared" si="54"/>
        <v>45.294133161944401</v>
      </c>
      <c r="BC87" s="133">
        <f t="shared" si="55"/>
        <v>11.968892192959144</v>
      </c>
      <c r="BD87" s="133">
        <f t="shared" si="56"/>
        <v>8.5711342634911549</v>
      </c>
      <c r="BE87" s="133">
        <f t="shared" si="57"/>
        <v>13.801516610325482</v>
      </c>
      <c r="BF87" s="133">
        <f t="shared" si="58"/>
        <v>17.104443662369189</v>
      </c>
      <c r="BG87" s="353">
        <f t="shared" si="59"/>
        <v>100.67950491724456</v>
      </c>
      <c r="BH87" s="354" t="str">
        <f t="shared" si="71"/>
        <v/>
      </c>
    </row>
    <row r="88" spans="1:69" x14ac:dyDescent="0.3">
      <c r="A88" s="119"/>
      <c r="B88" s="401" t="s">
        <v>295</v>
      </c>
      <c r="C88" s="232">
        <f t="shared" si="42"/>
        <v>1</v>
      </c>
      <c r="D88" s="120">
        <v>910</v>
      </c>
      <c r="E88" s="121">
        <f t="shared" si="60"/>
        <v>910</v>
      </c>
      <c r="F88" s="122" t="s">
        <v>40</v>
      </c>
      <c r="G88" s="147"/>
      <c r="H88" s="95" t="str">
        <f t="shared" si="43"/>
        <v/>
      </c>
      <c r="I88" s="131"/>
      <c r="J88" s="123" t="str">
        <f t="shared" si="72"/>
        <v/>
      </c>
      <c r="K88" s="124"/>
      <c r="L88" s="123" t="str">
        <f t="shared" si="73"/>
        <v/>
      </c>
      <c r="M88" s="346"/>
      <c r="N88" s="123" t="str">
        <f t="shared" si="74"/>
        <v/>
      </c>
      <c r="O88" s="346"/>
      <c r="P88" s="123" t="str">
        <f t="shared" si="61"/>
        <v/>
      </c>
      <c r="Q88" s="351"/>
      <c r="R88" s="123" t="str">
        <f t="shared" si="75"/>
        <v/>
      </c>
      <c r="S88" s="352"/>
      <c r="T88" s="123" t="str">
        <f t="shared" si="76"/>
        <v/>
      </c>
      <c r="U88" s="346"/>
      <c r="V88" s="123" t="str">
        <f t="shared" si="77"/>
        <v/>
      </c>
      <c r="W88" s="355"/>
      <c r="X88" s="123" t="str">
        <f t="shared" si="78"/>
        <v/>
      </c>
      <c r="Y88" s="346"/>
      <c r="Z88" s="123" t="str">
        <f t="shared" si="79"/>
        <v/>
      </c>
      <c r="AA88" s="124"/>
      <c r="AB88" s="123" t="str">
        <f t="shared" si="80"/>
        <v/>
      </c>
      <c r="AC88" s="124"/>
      <c r="AD88" s="123" t="str">
        <f t="shared" si="62"/>
        <v/>
      </c>
      <c r="AE88" s="124"/>
      <c r="AF88" s="123" t="str">
        <f t="shared" si="81"/>
        <v/>
      </c>
      <c r="AG88" s="132">
        <v>1</v>
      </c>
      <c r="AH88" s="126">
        <f t="shared" si="82"/>
        <v>910</v>
      </c>
      <c r="AI88" s="127"/>
      <c r="AJ88" s="236">
        <f t="shared" si="44"/>
        <v>41.491253465311857</v>
      </c>
      <c r="AK88" s="123">
        <f t="shared" si="45"/>
        <v>160.49994931902899</v>
      </c>
      <c r="AL88" s="123">
        <f t="shared" si="46"/>
        <v>271.1512968035953</v>
      </c>
      <c r="AM88" s="123">
        <f t="shared" si="47"/>
        <v>198.40567492255764</v>
      </c>
      <c r="AN88" s="123">
        <f t="shared" si="48"/>
        <v>87.98963237762689</v>
      </c>
      <c r="AO88" s="123">
        <f t="shared" si="63"/>
        <v>34.520654252403183</v>
      </c>
      <c r="AP88" s="123">
        <f t="shared" si="64"/>
        <v>9.1220200130593145</v>
      </c>
      <c r="AQ88" s="123">
        <f t="shared" si="65"/>
        <v>6.5324390115384849</v>
      </c>
      <c r="AR88" s="123">
        <f t="shared" si="66"/>
        <v>10.51874381523969</v>
      </c>
      <c r="AS88" s="123">
        <f t="shared" si="67"/>
        <v>13.036050027433804</v>
      </c>
      <c r="AT88" s="349">
        <f t="shared" si="68"/>
        <v>76.732285992204808</v>
      </c>
      <c r="AU88" s="126" t="str">
        <f t="shared" si="69"/>
        <v/>
      </c>
      <c r="AV88" s="128" t="str">
        <f t="shared" si="70"/>
        <v/>
      </c>
      <c r="AW88" s="240">
        <f t="shared" si="49"/>
        <v>41.491253465311857</v>
      </c>
      <c r="AX88" s="133">
        <f t="shared" si="50"/>
        <v>160.49994931902899</v>
      </c>
      <c r="AY88" s="133">
        <f t="shared" si="51"/>
        <v>271.1512968035953</v>
      </c>
      <c r="AZ88" s="133">
        <f t="shared" si="52"/>
        <v>198.40567492255764</v>
      </c>
      <c r="BA88" s="133">
        <f t="shared" si="53"/>
        <v>87.98963237762689</v>
      </c>
      <c r="BB88" s="133">
        <f t="shared" si="54"/>
        <v>34.520654252403183</v>
      </c>
      <c r="BC88" s="133">
        <f t="shared" si="55"/>
        <v>9.1220200130593145</v>
      </c>
      <c r="BD88" s="133">
        <f t="shared" si="56"/>
        <v>6.5324390115384849</v>
      </c>
      <c r="BE88" s="133">
        <f t="shared" si="57"/>
        <v>10.51874381523969</v>
      </c>
      <c r="BF88" s="133">
        <f t="shared" si="58"/>
        <v>13.036050027433804</v>
      </c>
      <c r="BG88" s="353">
        <f t="shared" si="59"/>
        <v>76.732285992204808</v>
      </c>
      <c r="BH88" s="354" t="str">
        <f t="shared" si="71"/>
        <v/>
      </c>
      <c r="BP88" s="134"/>
      <c r="BQ88" s="135"/>
    </row>
    <row r="89" spans="1:69" x14ac:dyDescent="0.3">
      <c r="A89" s="119"/>
      <c r="B89" s="406" t="s">
        <v>296</v>
      </c>
      <c r="C89" s="232">
        <f t="shared" si="42"/>
        <v>3</v>
      </c>
      <c r="D89" s="148">
        <v>1720</v>
      </c>
      <c r="E89" s="149">
        <f t="shared" si="60"/>
        <v>5160</v>
      </c>
      <c r="F89" s="150" t="s">
        <v>40</v>
      </c>
      <c r="G89" s="151"/>
      <c r="H89" s="95" t="str">
        <f t="shared" si="43"/>
        <v/>
      </c>
      <c r="I89" s="152"/>
      <c r="J89" s="123" t="str">
        <f t="shared" si="72"/>
        <v/>
      </c>
      <c r="K89" s="153"/>
      <c r="L89" s="123" t="str">
        <f t="shared" si="73"/>
        <v/>
      </c>
      <c r="M89" s="356"/>
      <c r="N89" s="123" t="str">
        <f t="shared" si="74"/>
        <v/>
      </c>
      <c r="O89" s="356"/>
      <c r="P89" s="123" t="str">
        <f t="shared" si="61"/>
        <v/>
      </c>
      <c r="Q89" s="357"/>
      <c r="R89" s="123" t="str">
        <f t="shared" si="75"/>
        <v/>
      </c>
      <c r="S89" s="358"/>
      <c r="T89" s="123" t="str">
        <f t="shared" si="76"/>
        <v/>
      </c>
      <c r="U89" s="356"/>
      <c r="V89" s="123" t="str">
        <f t="shared" si="77"/>
        <v/>
      </c>
      <c r="W89" s="359"/>
      <c r="X89" s="123" t="str">
        <f t="shared" si="78"/>
        <v/>
      </c>
      <c r="Y89" s="356"/>
      <c r="Z89" s="123" t="str">
        <f t="shared" si="79"/>
        <v/>
      </c>
      <c r="AA89" s="153"/>
      <c r="AB89" s="123" t="str">
        <f t="shared" si="80"/>
        <v/>
      </c>
      <c r="AC89" s="153"/>
      <c r="AD89" s="123" t="str">
        <f t="shared" si="62"/>
        <v/>
      </c>
      <c r="AE89" s="153"/>
      <c r="AF89" s="123" t="str">
        <f t="shared" si="81"/>
        <v/>
      </c>
      <c r="AG89" s="154">
        <v>3</v>
      </c>
      <c r="AH89" s="126">
        <f t="shared" si="82"/>
        <v>5160</v>
      </c>
      <c r="AI89" s="127"/>
      <c r="AJ89" s="240">
        <f t="shared" si="44"/>
        <v>235.26908558352659</v>
      </c>
      <c r="AK89" s="133">
        <f t="shared" si="45"/>
        <v>910.08762471009845</v>
      </c>
      <c r="AL89" s="133">
        <f t="shared" si="46"/>
        <v>1537.5172434137933</v>
      </c>
      <c r="AM89" s="133">
        <f t="shared" si="47"/>
        <v>1125.0255852751618</v>
      </c>
      <c r="AN89" s="133">
        <f t="shared" si="48"/>
        <v>498.93022315225801</v>
      </c>
      <c r="AO89" s="133">
        <f t="shared" si="63"/>
        <v>195.74349004659391</v>
      </c>
      <c r="AP89" s="133">
        <f t="shared" si="64"/>
        <v>51.724860733391274</v>
      </c>
      <c r="AQ89" s="133">
        <f t="shared" si="65"/>
        <v>37.041082746745694</v>
      </c>
      <c r="AR89" s="133">
        <f t="shared" si="66"/>
        <v>59.644745150150328</v>
      </c>
      <c r="AS89" s="133">
        <f t="shared" si="67"/>
        <v>73.918701254459805</v>
      </c>
      <c r="AT89" s="353">
        <f t="shared" si="68"/>
        <v>435.09735793382072</v>
      </c>
      <c r="AU89" s="241" t="str">
        <f t="shared" si="69"/>
        <v/>
      </c>
      <c r="AV89" s="128" t="str">
        <f t="shared" si="70"/>
        <v/>
      </c>
      <c r="AW89" s="240">
        <f t="shared" si="49"/>
        <v>235.26908558352659</v>
      </c>
      <c r="AX89" s="133">
        <f t="shared" si="50"/>
        <v>910.08762471009845</v>
      </c>
      <c r="AY89" s="133">
        <f t="shared" si="51"/>
        <v>1537.5172434137933</v>
      </c>
      <c r="AZ89" s="133">
        <f t="shared" si="52"/>
        <v>1125.0255852751618</v>
      </c>
      <c r="BA89" s="133">
        <f t="shared" si="53"/>
        <v>498.93022315225801</v>
      </c>
      <c r="BB89" s="133">
        <f t="shared" si="54"/>
        <v>195.74349004659391</v>
      </c>
      <c r="BC89" s="133">
        <f t="shared" si="55"/>
        <v>51.724860733391274</v>
      </c>
      <c r="BD89" s="133">
        <f t="shared" si="56"/>
        <v>37.041082746745694</v>
      </c>
      <c r="BE89" s="133">
        <f t="shared" si="57"/>
        <v>59.644745150150328</v>
      </c>
      <c r="BF89" s="133">
        <f t="shared" si="58"/>
        <v>73.918701254459805</v>
      </c>
      <c r="BG89" s="353">
        <f t="shared" si="59"/>
        <v>435.09735793382072</v>
      </c>
      <c r="BH89" s="354" t="str">
        <f t="shared" si="71"/>
        <v/>
      </c>
    </row>
    <row r="90" spans="1:69" x14ac:dyDescent="0.3">
      <c r="A90" s="119"/>
      <c r="B90" s="401" t="s">
        <v>261</v>
      </c>
      <c r="C90" s="232">
        <f t="shared" si="42"/>
        <v>3</v>
      </c>
      <c r="D90" s="245">
        <v>75</v>
      </c>
      <c r="E90" s="246">
        <f t="shared" si="60"/>
        <v>225</v>
      </c>
      <c r="F90" s="247" t="s">
        <v>40</v>
      </c>
      <c r="G90" s="147"/>
      <c r="H90" s="95" t="str">
        <f t="shared" si="43"/>
        <v/>
      </c>
      <c r="I90" s="131"/>
      <c r="J90" s="123" t="str">
        <f t="shared" si="72"/>
        <v/>
      </c>
      <c r="K90" s="248"/>
      <c r="L90" s="123" t="str">
        <f t="shared" si="73"/>
        <v/>
      </c>
      <c r="M90" s="360">
        <v>1</v>
      </c>
      <c r="N90" s="123">
        <f t="shared" si="74"/>
        <v>75</v>
      </c>
      <c r="O90" s="360"/>
      <c r="P90" s="123" t="str">
        <f t="shared" si="61"/>
        <v/>
      </c>
      <c r="Q90" s="351"/>
      <c r="R90" s="123" t="str">
        <f t="shared" si="75"/>
        <v/>
      </c>
      <c r="S90" s="352"/>
      <c r="T90" s="123" t="str">
        <f t="shared" si="76"/>
        <v/>
      </c>
      <c r="U90" s="360"/>
      <c r="V90" s="123" t="str">
        <f t="shared" si="77"/>
        <v/>
      </c>
      <c r="W90" s="361"/>
      <c r="X90" s="123" t="str">
        <f t="shared" si="78"/>
        <v/>
      </c>
      <c r="Y90" s="360"/>
      <c r="Z90" s="123" t="str">
        <f t="shared" si="79"/>
        <v/>
      </c>
      <c r="AA90" s="249"/>
      <c r="AB90" s="123" t="str">
        <f t="shared" si="80"/>
        <v/>
      </c>
      <c r="AC90" s="249"/>
      <c r="AD90" s="123" t="str">
        <f t="shared" si="62"/>
        <v/>
      </c>
      <c r="AE90" s="249"/>
      <c r="AF90" s="123" t="str">
        <f t="shared" si="81"/>
        <v/>
      </c>
      <c r="AG90" s="239">
        <v>2</v>
      </c>
      <c r="AH90" s="126">
        <f t="shared" si="82"/>
        <v>150</v>
      </c>
      <c r="AI90" s="127"/>
      <c r="AJ90" s="240">
        <f t="shared" si="44"/>
        <v>6.8392176041722843</v>
      </c>
      <c r="AK90" s="133">
        <f t="shared" si="45"/>
        <v>26.456035602037748</v>
      </c>
      <c r="AL90" s="133">
        <f t="shared" si="46"/>
        <v>44.69526870388934</v>
      </c>
      <c r="AM90" s="133">
        <f t="shared" si="47"/>
        <v>32.704232130091917</v>
      </c>
      <c r="AN90" s="133">
        <f t="shared" si="48"/>
        <v>14.503785556751685</v>
      </c>
      <c r="AO90" s="133">
        <f t="shared" si="63"/>
        <v>5.690217733912613</v>
      </c>
      <c r="AP90" s="133">
        <f t="shared" si="64"/>
        <v>1.5036296724823046</v>
      </c>
      <c r="AQ90" s="133">
        <f t="shared" si="65"/>
        <v>1.0767756612426074</v>
      </c>
      <c r="AR90" s="133">
        <f t="shared" si="66"/>
        <v>1.7338588706439049</v>
      </c>
      <c r="AS90" s="133">
        <f t="shared" si="67"/>
        <v>2.1487994550715062</v>
      </c>
      <c r="AT90" s="353">
        <f t="shared" si="68"/>
        <v>12.648179009704091</v>
      </c>
      <c r="AU90" s="241" t="str">
        <f t="shared" si="69"/>
        <v/>
      </c>
      <c r="AV90" s="128" t="str">
        <f t="shared" si="70"/>
        <v/>
      </c>
      <c r="AW90" s="240">
        <f t="shared" si="49"/>
        <v>6.8392176041722843</v>
      </c>
      <c r="AX90" s="133">
        <f t="shared" si="50"/>
        <v>26.456035602037748</v>
      </c>
      <c r="AY90" s="133">
        <f t="shared" si="51"/>
        <v>119.69526870388934</v>
      </c>
      <c r="AZ90" s="133">
        <f t="shared" si="52"/>
        <v>32.704232130091917</v>
      </c>
      <c r="BA90" s="133">
        <f t="shared" si="53"/>
        <v>14.503785556751685</v>
      </c>
      <c r="BB90" s="133">
        <f t="shared" si="54"/>
        <v>5.690217733912613</v>
      </c>
      <c r="BC90" s="133">
        <f t="shared" si="55"/>
        <v>1.5036296724823046</v>
      </c>
      <c r="BD90" s="133">
        <f t="shared" si="56"/>
        <v>1.0767756612426074</v>
      </c>
      <c r="BE90" s="133">
        <f t="shared" si="57"/>
        <v>1.7338588706439049</v>
      </c>
      <c r="BF90" s="133">
        <f t="shared" si="58"/>
        <v>2.1487994550715062</v>
      </c>
      <c r="BG90" s="353">
        <f t="shared" si="59"/>
        <v>12.648179009704091</v>
      </c>
      <c r="BH90" s="354" t="str">
        <f t="shared" si="71"/>
        <v/>
      </c>
      <c r="BK90" s="155"/>
      <c r="BL90" s="155"/>
      <c r="BM90" s="155"/>
      <c r="BN90" s="155"/>
      <c r="BO90" s="155"/>
      <c r="BP90" s="155"/>
      <c r="BQ90" s="155"/>
    </row>
    <row r="91" spans="1:69" x14ac:dyDescent="0.3">
      <c r="A91" s="119"/>
      <c r="B91" s="403" t="s">
        <v>297</v>
      </c>
      <c r="C91" s="232">
        <f t="shared" si="42"/>
        <v>1</v>
      </c>
      <c r="D91" s="245">
        <v>2000</v>
      </c>
      <c r="E91" s="246">
        <f t="shared" si="60"/>
        <v>2000</v>
      </c>
      <c r="F91" s="247" t="s">
        <v>40</v>
      </c>
      <c r="G91" s="147"/>
      <c r="H91" s="95" t="str">
        <f t="shared" si="43"/>
        <v/>
      </c>
      <c r="I91" s="131"/>
      <c r="J91" s="123" t="str">
        <f t="shared" si="72"/>
        <v/>
      </c>
      <c r="K91" s="249"/>
      <c r="L91" s="123" t="str">
        <f t="shared" si="73"/>
        <v/>
      </c>
      <c r="M91" s="360"/>
      <c r="N91" s="123" t="str">
        <f t="shared" si="74"/>
        <v/>
      </c>
      <c r="O91" s="360"/>
      <c r="P91" s="123" t="str">
        <f t="shared" si="61"/>
        <v/>
      </c>
      <c r="Q91" s="351"/>
      <c r="R91" s="123" t="str">
        <f t="shared" si="75"/>
        <v/>
      </c>
      <c r="S91" s="352"/>
      <c r="T91" s="123" t="str">
        <f t="shared" si="76"/>
        <v/>
      </c>
      <c r="U91" s="360"/>
      <c r="V91" s="123" t="str">
        <f t="shared" si="77"/>
        <v/>
      </c>
      <c r="W91" s="361"/>
      <c r="X91" s="123" t="str">
        <f t="shared" si="78"/>
        <v/>
      </c>
      <c r="Y91" s="360"/>
      <c r="Z91" s="123" t="str">
        <f t="shared" si="79"/>
        <v/>
      </c>
      <c r="AA91" s="249"/>
      <c r="AB91" s="123" t="str">
        <f t="shared" si="80"/>
        <v/>
      </c>
      <c r="AC91" s="249"/>
      <c r="AD91" s="123" t="str">
        <f t="shared" si="62"/>
        <v/>
      </c>
      <c r="AE91" s="249"/>
      <c r="AF91" s="123" t="str">
        <f t="shared" si="81"/>
        <v/>
      </c>
      <c r="AG91" s="239">
        <v>1</v>
      </c>
      <c r="AH91" s="126">
        <f t="shared" si="82"/>
        <v>2000</v>
      </c>
      <c r="AI91" s="127"/>
      <c r="AJ91" s="240">
        <f t="shared" si="44"/>
        <v>91.18956805563046</v>
      </c>
      <c r="AK91" s="133">
        <f t="shared" si="45"/>
        <v>352.74714136050329</v>
      </c>
      <c r="AL91" s="133">
        <f t="shared" si="46"/>
        <v>595.93691605185779</v>
      </c>
      <c r="AM91" s="133">
        <f t="shared" si="47"/>
        <v>436.05642840122556</v>
      </c>
      <c r="AN91" s="133">
        <f t="shared" si="48"/>
        <v>193.38380742335582</v>
      </c>
      <c r="AO91" s="133">
        <f t="shared" si="63"/>
        <v>75.869569785501511</v>
      </c>
      <c r="AP91" s="133">
        <f t="shared" si="64"/>
        <v>20.048395633097392</v>
      </c>
      <c r="AQ91" s="133">
        <f t="shared" si="65"/>
        <v>14.357008816568099</v>
      </c>
      <c r="AR91" s="133">
        <f t="shared" si="66"/>
        <v>23.118118275252066</v>
      </c>
      <c r="AS91" s="133">
        <f t="shared" si="67"/>
        <v>28.650659400953415</v>
      </c>
      <c r="AT91" s="353">
        <f t="shared" si="68"/>
        <v>168.64238679605452</v>
      </c>
      <c r="AU91" s="241" t="str">
        <f t="shared" si="69"/>
        <v/>
      </c>
      <c r="AV91" s="128" t="str">
        <f t="shared" si="70"/>
        <v/>
      </c>
      <c r="AW91" s="240">
        <f t="shared" si="49"/>
        <v>91.18956805563046</v>
      </c>
      <c r="AX91" s="133">
        <f t="shared" si="50"/>
        <v>352.74714136050329</v>
      </c>
      <c r="AY91" s="133">
        <f t="shared" si="51"/>
        <v>595.93691605185779</v>
      </c>
      <c r="AZ91" s="133">
        <f t="shared" si="52"/>
        <v>436.05642840122556</v>
      </c>
      <c r="BA91" s="133">
        <f t="shared" si="53"/>
        <v>193.38380742335582</v>
      </c>
      <c r="BB91" s="133">
        <f t="shared" si="54"/>
        <v>75.869569785501511</v>
      </c>
      <c r="BC91" s="133">
        <f t="shared" si="55"/>
        <v>20.048395633097392</v>
      </c>
      <c r="BD91" s="133">
        <f t="shared" si="56"/>
        <v>14.357008816568099</v>
      </c>
      <c r="BE91" s="133">
        <f t="shared" si="57"/>
        <v>23.118118275252066</v>
      </c>
      <c r="BF91" s="133">
        <f t="shared" si="58"/>
        <v>28.650659400953415</v>
      </c>
      <c r="BG91" s="353">
        <f t="shared" si="59"/>
        <v>168.64238679605452</v>
      </c>
      <c r="BH91" s="354" t="str">
        <f t="shared" si="71"/>
        <v/>
      </c>
      <c r="BK91" s="155"/>
      <c r="BL91" s="155"/>
      <c r="BM91" s="155"/>
      <c r="BN91" s="155"/>
      <c r="BO91" s="155"/>
      <c r="BP91" s="155"/>
      <c r="BQ91" s="155"/>
    </row>
    <row r="92" spans="1:69" x14ac:dyDescent="0.3">
      <c r="A92" s="119"/>
      <c r="B92" s="407" t="s">
        <v>262</v>
      </c>
      <c r="C92" s="232">
        <f t="shared" si="42"/>
        <v>3</v>
      </c>
      <c r="D92" s="250">
        <v>426</v>
      </c>
      <c r="E92" s="251">
        <f t="shared" si="60"/>
        <v>1278</v>
      </c>
      <c r="F92" s="252" t="s">
        <v>40</v>
      </c>
      <c r="G92" s="151"/>
      <c r="H92" s="95" t="str">
        <f t="shared" si="43"/>
        <v/>
      </c>
      <c r="I92" s="131"/>
      <c r="J92" s="123" t="str">
        <f t="shared" si="72"/>
        <v/>
      </c>
      <c r="K92" s="249"/>
      <c r="L92" s="123" t="str">
        <f t="shared" si="73"/>
        <v/>
      </c>
      <c r="M92" s="360"/>
      <c r="N92" s="123" t="str">
        <f t="shared" si="74"/>
        <v/>
      </c>
      <c r="O92" s="360">
        <v>2</v>
      </c>
      <c r="P92" s="123">
        <f t="shared" si="61"/>
        <v>852</v>
      </c>
      <c r="Q92" s="351"/>
      <c r="R92" s="123" t="str">
        <f t="shared" si="75"/>
        <v/>
      </c>
      <c r="S92" s="352"/>
      <c r="T92" s="123" t="str">
        <f t="shared" si="76"/>
        <v/>
      </c>
      <c r="U92" s="360"/>
      <c r="V92" s="123" t="str">
        <f t="shared" si="77"/>
        <v/>
      </c>
      <c r="W92" s="361"/>
      <c r="X92" s="123" t="str">
        <f t="shared" si="78"/>
        <v/>
      </c>
      <c r="Y92" s="360"/>
      <c r="Z92" s="123" t="str">
        <f t="shared" si="79"/>
        <v/>
      </c>
      <c r="AA92" s="249"/>
      <c r="AB92" s="123" t="str">
        <f t="shared" si="80"/>
        <v/>
      </c>
      <c r="AC92" s="249"/>
      <c r="AD92" s="123" t="str">
        <f t="shared" si="62"/>
        <v/>
      </c>
      <c r="AE92" s="249"/>
      <c r="AF92" s="123" t="str">
        <f t="shared" si="81"/>
        <v/>
      </c>
      <c r="AG92" s="253">
        <v>1</v>
      </c>
      <c r="AH92" s="126">
        <f t="shared" si="82"/>
        <v>426</v>
      </c>
      <c r="AI92" s="127"/>
      <c r="AJ92" s="240">
        <f t="shared" si="44"/>
        <v>19.423377995849286</v>
      </c>
      <c r="AK92" s="133">
        <f t="shared" si="45"/>
        <v>75.135141109787199</v>
      </c>
      <c r="AL92" s="133">
        <f t="shared" si="46"/>
        <v>126.93456311904572</v>
      </c>
      <c r="AM92" s="133">
        <f t="shared" si="47"/>
        <v>92.880019249461043</v>
      </c>
      <c r="AN92" s="133">
        <f t="shared" si="48"/>
        <v>41.190750981174787</v>
      </c>
      <c r="AO92" s="133">
        <f t="shared" si="63"/>
        <v>16.16021836431182</v>
      </c>
      <c r="AP92" s="133">
        <f t="shared" si="64"/>
        <v>4.2703082698497452</v>
      </c>
      <c r="AQ92" s="133">
        <f t="shared" si="65"/>
        <v>3.058042877929005</v>
      </c>
      <c r="AR92" s="133">
        <f t="shared" si="66"/>
        <v>4.9241591926286894</v>
      </c>
      <c r="AS92" s="133">
        <f t="shared" si="67"/>
        <v>6.102590452403077</v>
      </c>
      <c r="AT92" s="353">
        <f t="shared" si="68"/>
        <v>35.920828387559617</v>
      </c>
      <c r="AU92" s="241" t="str">
        <f t="shared" si="69"/>
        <v/>
      </c>
      <c r="AV92" s="128" t="str">
        <f t="shared" si="70"/>
        <v/>
      </c>
      <c r="AW92" s="254">
        <f t="shared" si="49"/>
        <v>19.423377995849286</v>
      </c>
      <c r="AX92" s="255">
        <f t="shared" si="50"/>
        <v>75.135141109787199</v>
      </c>
      <c r="AY92" s="255">
        <f t="shared" si="51"/>
        <v>126.93456311904572</v>
      </c>
      <c r="AZ92" s="255">
        <f t="shared" si="52"/>
        <v>944.88001924946104</v>
      </c>
      <c r="BA92" s="255">
        <f t="shared" si="53"/>
        <v>41.190750981174787</v>
      </c>
      <c r="BB92" s="255">
        <f t="shared" si="54"/>
        <v>16.16021836431182</v>
      </c>
      <c r="BC92" s="255">
        <f t="shared" si="55"/>
        <v>4.2703082698497452</v>
      </c>
      <c r="BD92" s="255">
        <f t="shared" si="56"/>
        <v>3.058042877929005</v>
      </c>
      <c r="BE92" s="255">
        <f t="shared" si="57"/>
        <v>4.9241591926286894</v>
      </c>
      <c r="BF92" s="255">
        <f t="shared" si="58"/>
        <v>6.102590452403077</v>
      </c>
      <c r="BG92" s="362">
        <f t="shared" si="59"/>
        <v>35.920828387559617</v>
      </c>
      <c r="BH92" s="354" t="str">
        <f t="shared" si="71"/>
        <v/>
      </c>
      <c r="BK92" s="155"/>
      <c r="BL92" s="155"/>
      <c r="BM92" s="155"/>
      <c r="BN92" s="155"/>
      <c r="BO92" s="155"/>
      <c r="BP92" s="155"/>
      <c r="BQ92" s="155"/>
    </row>
    <row r="93" spans="1:69" x14ac:dyDescent="0.3">
      <c r="A93" s="119"/>
      <c r="B93" s="403" t="s">
        <v>263</v>
      </c>
      <c r="C93" s="232">
        <f t="shared" si="42"/>
        <v>1</v>
      </c>
      <c r="D93" s="245">
        <v>359</v>
      </c>
      <c r="E93" s="256">
        <f t="shared" si="60"/>
        <v>359</v>
      </c>
      <c r="F93" s="257" t="s">
        <v>40</v>
      </c>
      <c r="G93" s="147"/>
      <c r="H93" s="95" t="str">
        <f t="shared" si="43"/>
        <v/>
      </c>
      <c r="I93" s="131"/>
      <c r="J93" s="123" t="str">
        <f t="shared" si="72"/>
        <v/>
      </c>
      <c r="K93" s="249"/>
      <c r="L93" s="123" t="str">
        <f t="shared" si="73"/>
        <v/>
      </c>
      <c r="M93" s="360"/>
      <c r="N93" s="123" t="str">
        <f t="shared" si="74"/>
        <v/>
      </c>
      <c r="O93" s="360"/>
      <c r="P93" s="123" t="str">
        <f t="shared" si="61"/>
        <v/>
      </c>
      <c r="Q93" s="351"/>
      <c r="R93" s="123" t="str">
        <f t="shared" si="75"/>
        <v/>
      </c>
      <c r="S93" s="352"/>
      <c r="T93" s="123" t="str">
        <f t="shared" si="76"/>
        <v/>
      </c>
      <c r="U93" s="360"/>
      <c r="V93" s="123" t="str">
        <f t="shared" si="77"/>
        <v/>
      </c>
      <c r="W93" s="361"/>
      <c r="X93" s="123" t="str">
        <f t="shared" si="78"/>
        <v/>
      </c>
      <c r="Y93" s="360"/>
      <c r="Z93" s="123" t="str">
        <f t="shared" si="79"/>
        <v/>
      </c>
      <c r="AA93" s="249"/>
      <c r="AB93" s="123" t="str">
        <f t="shared" si="80"/>
        <v/>
      </c>
      <c r="AC93" s="249"/>
      <c r="AD93" s="123" t="str">
        <f t="shared" si="62"/>
        <v/>
      </c>
      <c r="AE93" s="249"/>
      <c r="AF93" s="123" t="str">
        <f t="shared" si="81"/>
        <v/>
      </c>
      <c r="AG93" s="132">
        <v>1</v>
      </c>
      <c r="AH93" s="126">
        <f t="shared" si="82"/>
        <v>359</v>
      </c>
      <c r="AI93" s="127"/>
      <c r="AJ93" s="240">
        <f t="shared" si="44"/>
        <v>16.368527465985668</v>
      </c>
      <c r="AK93" s="133">
        <f t="shared" si="45"/>
        <v>63.318111874210338</v>
      </c>
      <c r="AL93" s="133">
        <f t="shared" si="46"/>
        <v>106.97067643130848</v>
      </c>
      <c r="AM93" s="133">
        <f t="shared" si="47"/>
        <v>78.272128898019986</v>
      </c>
      <c r="AN93" s="133">
        <f t="shared" si="48"/>
        <v>34.71239343249237</v>
      </c>
      <c r="AO93" s="133">
        <f t="shared" si="63"/>
        <v>13.61858777649752</v>
      </c>
      <c r="AP93" s="133">
        <f t="shared" si="64"/>
        <v>3.5986870161409823</v>
      </c>
      <c r="AQ93" s="133">
        <f t="shared" si="65"/>
        <v>2.5770830825739739</v>
      </c>
      <c r="AR93" s="133">
        <f t="shared" si="66"/>
        <v>4.1497022304077458</v>
      </c>
      <c r="AS93" s="133">
        <f t="shared" si="67"/>
        <v>5.1427933624711377</v>
      </c>
      <c r="AT93" s="353">
        <f t="shared" si="68"/>
        <v>30.271308429891789</v>
      </c>
      <c r="AU93" s="241" t="str">
        <f t="shared" si="69"/>
        <v/>
      </c>
      <c r="AV93" s="128"/>
      <c r="AW93" s="240">
        <f t="shared" si="49"/>
        <v>16.368527465985668</v>
      </c>
      <c r="AX93" s="133">
        <f t="shared" si="50"/>
        <v>63.318111874210338</v>
      </c>
      <c r="AY93" s="133">
        <f t="shared" si="51"/>
        <v>106.97067643130848</v>
      </c>
      <c r="AZ93" s="133">
        <f t="shared" si="52"/>
        <v>78.272128898019986</v>
      </c>
      <c r="BA93" s="133">
        <f t="shared" si="53"/>
        <v>34.71239343249237</v>
      </c>
      <c r="BB93" s="133">
        <f t="shared" si="54"/>
        <v>13.61858777649752</v>
      </c>
      <c r="BC93" s="133">
        <f t="shared" si="55"/>
        <v>3.5986870161409823</v>
      </c>
      <c r="BD93" s="133">
        <f t="shared" si="56"/>
        <v>2.5770830825739739</v>
      </c>
      <c r="BE93" s="133">
        <f t="shared" si="57"/>
        <v>4.1497022304077458</v>
      </c>
      <c r="BF93" s="133">
        <f t="shared" si="58"/>
        <v>5.1427933624711377</v>
      </c>
      <c r="BG93" s="353">
        <f t="shared" si="59"/>
        <v>30.271308429891789</v>
      </c>
      <c r="BH93" s="354" t="str">
        <f t="shared" si="71"/>
        <v/>
      </c>
      <c r="BK93" s="155"/>
      <c r="BL93" s="155"/>
      <c r="BM93" s="155"/>
      <c r="BN93" s="155"/>
      <c r="BO93" s="155"/>
      <c r="BP93" s="155"/>
      <c r="BQ93" s="155"/>
    </row>
    <row r="94" spans="1:69" x14ac:dyDescent="0.3">
      <c r="A94" s="119"/>
      <c r="B94" s="403" t="s">
        <v>264</v>
      </c>
      <c r="C94" s="232">
        <f t="shared" si="42"/>
        <v>3</v>
      </c>
      <c r="D94" s="245">
        <v>899</v>
      </c>
      <c r="E94" s="256">
        <f t="shared" si="60"/>
        <v>2697</v>
      </c>
      <c r="F94" s="257" t="s">
        <v>40</v>
      </c>
      <c r="G94" s="147"/>
      <c r="H94" s="95" t="str">
        <f t="shared" si="43"/>
        <v/>
      </c>
      <c r="I94" s="131"/>
      <c r="J94" s="123" t="str">
        <f t="shared" si="72"/>
        <v/>
      </c>
      <c r="K94" s="249">
        <v>1</v>
      </c>
      <c r="L94" s="123">
        <f t="shared" si="73"/>
        <v>899</v>
      </c>
      <c r="M94" s="360"/>
      <c r="N94" s="123" t="str">
        <f t="shared" si="74"/>
        <v/>
      </c>
      <c r="O94" s="360"/>
      <c r="P94" s="123" t="str">
        <f t="shared" si="61"/>
        <v/>
      </c>
      <c r="Q94" s="351"/>
      <c r="R94" s="123" t="str">
        <f t="shared" si="75"/>
        <v/>
      </c>
      <c r="S94" s="352"/>
      <c r="T94" s="123" t="str">
        <f t="shared" si="76"/>
        <v/>
      </c>
      <c r="U94" s="360"/>
      <c r="V94" s="123" t="str">
        <f t="shared" si="77"/>
        <v/>
      </c>
      <c r="W94" s="361"/>
      <c r="X94" s="123" t="str">
        <f t="shared" si="78"/>
        <v/>
      </c>
      <c r="Y94" s="360"/>
      <c r="Z94" s="123" t="str">
        <f t="shared" si="79"/>
        <v/>
      </c>
      <c r="AA94" s="249"/>
      <c r="AB94" s="123" t="str">
        <f t="shared" si="80"/>
        <v/>
      </c>
      <c r="AC94" s="249"/>
      <c r="AD94" s="123" t="str">
        <f t="shared" si="62"/>
        <v/>
      </c>
      <c r="AE94" s="249"/>
      <c r="AF94" s="123" t="str">
        <f t="shared" si="81"/>
        <v/>
      </c>
      <c r="AG94" s="132">
        <v>2</v>
      </c>
      <c r="AH94" s="126">
        <f t="shared" si="82"/>
        <v>1798</v>
      </c>
      <c r="AI94" s="127"/>
      <c r="AJ94" s="240">
        <f t="shared" si="44"/>
        <v>81.979421682011775</v>
      </c>
      <c r="AK94" s="133">
        <f t="shared" si="45"/>
        <v>317.11968008309248</v>
      </c>
      <c r="AL94" s="133">
        <f t="shared" si="46"/>
        <v>535.74728753062016</v>
      </c>
      <c r="AM94" s="133">
        <f t="shared" si="47"/>
        <v>392.01472913270175</v>
      </c>
      <c r="AN94" s="133">
        <f t="shared" si="48"/>
        <v>173.85204287359687</v>
      </c>
      <c r="AO94" s="133">
        <f t="shared" si="63"/>
        <v>68.206743237165853</v>
      </c>
      <c r="AP94" s="133">
        <f t="shared" si="64"/>
        <v>18.023507674154558</v>
      </c>
      <c r="AQ94" s="133">
        <f t="shared" si="65"/>
        <v>12.906950926094721</v>
      </c>
      <c r="AR94" s="133">
        <f t="shared" si="66"/>
        <v>20.783188329451605</v>
      </c>
      <c r="AS94" s="133">
        <f t="shared" si="67"/>
        <v>25.756942801457122</v>
      </c>
      <c r="AT94" s="353">
        <f t="shared" si="68"/>
        <v>151.60950572965302</v>
      </c>
      <c r="AU94" s="241" t="str">
        <f t="shared" si="69"/>
        <v/>
      </c>
      <c r="AV94" s="128"/>
      <c r="AW94" s="240">
        <f t="shared" si="49"/>
        <v>81.979421682011775</v>
      </c>
      <c r="AX94" s="133">
        <f t="shared" si="50"/>
        <v>1216.1196800830926</v>
      </c>
      <c r="AY94" s="133">
        <f t="shared" si="51"/>
        <v>535.74728753062016</v>
      </c>
      <c r="AZ94" s="133">
        <f t="shared" si="52"/>
        <v>392.01472913270175</v>
      </c>
      <c r="BA94" s="133">
        <f t="shared" si="53"/>
        <v>173.85204287359687</v>
      </c>
      <c r="BB94" s="133">
        <f t="shared" si="54"/>
        <v>68.206743237165853</v>
      </c>
      <c r="BC94" s="133">
        <f t="shared" si="55"/>
        <v>18.023507674154558</v>
      </c>
      <c r="BD94" s="133">
        <f t="shared" si="56"/>
        <v>12.906950926094721</v>
      </c>
      <c r="BE94" s="133">
        <f t="shared" si="57"/>
        <v>20.783188329451605</v>
      </c>
      <c r="BF94" s="133">
        <f t="shared" si="58"/>
        <v>25.756942801457122</v>
      </c>
      <c r="BG94" s="353">
        <f t="shared" si="59"/>
        <v>151.60950572965302</v>
      </c>
      <c r="BH94" s="354" t="str">
        <f t="shared" si="71"/>
        <v/>
      </c>
      <c r="BK94" s="155"/>
      <c r="BL94" s="155"/>
      <c r="BM94" s="155"/>
      <c r="BN94" s="155"/>
      <c r="BO94" s="155"/>
      <c r="BP94" s="155"/>
      <c r="BQ94" s="155"/>
    </row>
    <row r="95" spans="1:69" x14ac:dyDescent="0.3">
      <c r="A95" s="119"/>
      <c r="B95" s="403" t="s">
        <v>265</v>
      </c>
      <c r="C95" s="232">
        <f t="shared" si="42"/>
        <v>3</v>
      </c>
      <c r="D95" s="245">
        <v>261.39999999999998</v>
      </c>
      <c r="E95" s="256">
        <f t="shared" si="60"/>
        <v>784.19999999999993</v>
      </c>
      <c r="F95" s="257" t="s">
        <v>40</v>
      </c>
      <c r="G95" s="147"/>
      <c r="H95" s="95" t="str">
        <f t="shared" si="43"/>
        <v/>
      </c>
      <c r="I95" s="131"/>
      <c r="J95" s="123" t="str">
        <f t="shared" si="72"/>
        <v/>
      </c>
      <c r="K95" s="249"/>
      <c r="L95" s="123" t="str">
        <f t="shared" si="73"/>
        <v/>
      </c>
      <c r="M95" s="360"/>
      <c r="N95" s="123" t="str">
        <f t="shared" si="74"/>
        <v/>
      </c>
      <c r="O95" s="360"/>
      <c r="P95" s="123" t="str">
        <f t="shared" si="61"/>
        <v/>
      </c>
      <c r="Q95" s="351"/>
      <c r="R95" s="123" t="str">
        <f t="shared" si="75"/>
        <v/>
      </c>
      <c r="S95" s="352"/>
      <c r="T95" s="123" t="str">
        <f t="shared" si="76"/>
        <v/>
      </c>
      <c r="U95" s="360"/>
      <c r="V95" s="123" t="str">
        <f t="shared" si="77"/>
        <v/>
      </c>
      <c r="W95" s="361"/>
      <c r="X95" s="123" t="str">
        <f t="shared" si="78"/>
        <v/>
      </c>
      <c r="Y95" s="360"/>
      <c r="Z95" s="123" t="str">
        <f t="shared" si="79"/>
        <v/>
      </c>
      <c r="AA95" s="249"/>
      <c r="AB95" s="123" t="str">
        <f t="shared" si="80"/>
        <v/>
      </c>
      <c r="AC95" s="249"/>
      <c r="AD95" s="123" t="str">
        <f t="shared" si="62"/>
        <v/>
      </c>
      <c r="AE95" s="249"/>
      <c r="AF95" s="123" t="str">
        <f t="shared" si="81"/>
        <v/>
      </c>
      <c r="AG95" s="132">
        <v>3</v>
      </c>
      <c r="AH95" s="126">
        <f t="shared" si="82"/>
        <v>784.19999999999993</v>
      </c>
      <c r="AI95" s="127"/>
      <c r="AJ95" s="240">
        <f t="shared" si="44"/>
        <v>35.755429634612696</v>
      </c>
      <c r="AK95" s="133">
        <f t="shared" si="45"/>
        <v>138.31215412745331</v>
      </c>
      <c r="AL95" s="133">
        <f t="shared" si="46"/>
        <v>233.66686478393345</v>
      </c>
      <c r="AM95" s="133">
        <f t="shared" si="47"/>
        <v>170.97772557612052</v>
      </c>
      <c r="AN95" s="133">
        <f t="shared" si="48"/>
        <v>75.825790890697803</v>
      </c>
      <c r="AO95" s="133">
        <f t="shared" si="63"/>
        <v>29.748458312895139</v>
      </c>
      <c r="AP95" s="133">
        <f t="shared" si="64"/>
        <v>7.8609759277374875</v>
      </c>
      <c r="AQ95" s="133">
        <f t="shared" si="65"/>
        <v>5.6293831569763508</v>
      </c>
      <c r="AR95" s="133">
        <f t="shared" si="66"/>
        <v>9.0646141757263337</v>
      </c>
      <c r="AS95" s="133">
        <f t="shared" si="67"/>
        <v>11.233923551113833</v>
      </c>
      <c r="AT95" s="353">
        <f t="shared" si="68"/>
        <v>66.124679862732975</v>
      </c>
      <c r="AU95" s="241" t="str">
        <f t="shared" si="69"/>
        <v/>
      </c>
      <c r="AV95" s="128"/>
      <c r="AW95" s="240">
        <f t="shared" si="49"/>
        <v>35.755429634612696</v>
      </c>
      <c r="AX95" s="133">
        <f t="shared" si="50"/>
        <v>138.31215412745331</v>
      </c>
      <c r="AY95" s="133">
        <f t="shared" si="51"/>
        <v>233.66686478393345</v>
      </c>
      <c r="AZ95" s="133">
        <f t="shared" si="52"/>
        <v>170.97772557612052</v>
      </c>
      <c r="BA95" s="133">
        <f t="shared" si="53"/>
        <v>75.825790890697803</v>
      </c>
      <c r="BB95" s="133">
        <f t="shared" si="54"/>
        <v>29.748458312895139</v>
      </c>
      <c r="BC95" s="133">
        <f t="shared" si="55"/>
        <v>7.8609759277374875</v>
      </c>
      <c r="BD95" s="133">
        <f t="shared" si="56"/>
        <v>5.6293831569763508</v>
      </c>
      <c r="BE95" s="133">
        <f t="shared" si="57"/>
        <v>9.0646141757263337</v>
      </c>
      <c r="BF95" s="133">
        <f t="shared" si="58"/>
        <v>11.233923551113833</v>
      </c>
      <c r="BG95" s="353">
        <f t="shared" si="59"/>
        <v>66.124679862732975</v>
      </c>
      <c r="BH95" s="354" t="str">
        <f t="shared" si="71"/>
        <v/>
      </c>
      <c r="BK95" s="155"/>
      <c r="BL95" s="155"/>
      <c r="BM95" s="155"/>
      <c r="BN95" s="155"/>
      <c r="BO95" s="155"/>
      <c r="BP95" s="155"/>
      <c r="BQ95" s="155"/>
    </row>
    <row r="96" spans="1:69" x14ac:dyDescent="0.3">
      <c r="A96" s="119"/>
      <c r="B96" s="408" t="s">
        <v>266</v>
      </c>
      <c r="C96" s="232" t="str">
        <f t="shared" si="42"/>
        <v/>
      </c>
      <c r="D96" s="245"/>
      <c r="E96" s="256" t="str">
        <f t="shared" si="60"/>
        <v/>
      </c>
      <c r="F96" s="257"/>
      <c r="G96" s="147"/>
      <c r="H96" s="95" t="str">
        <f t="shared" si="43"/>
        <v/>
      </c>
      <c r="I96" s="131"/>
      <c r="J96" s="123" t="str">
        <f t="shared" si="72"/>
        <v/>
      </c>
      <c r="K96" s="249"/>
      <c r="L96" s="123" t="str">
        <f t="shared" si="73"/>
        <v/>
      </c>
      <c r="M96" s="360"/>
      <c r="N96" s="123" t="str">
        <f t="shared" si="74"/>
        <v/>
      </c>
      <c r="O96" s="360"/>
      <c r="P96" s="123" t="str">
        <f t="shared" si="61"/>
        <v/>
      </c>
      <c r="Q96" s="351"/>
      <c r="R96" s="123" t="str">
        <f t="shared" si="75"/>
        <v/>
      </c>
      <c r="S96" s="352"/>
      <c r="T96" s="123" t="str">
        <f t="shared" si="76"/>
        <v/>
      </c>
      <c r="U96" s="360"/>
      <c r="V96" s="123" t="str">
        <f t="shared" si="77"/>
        <v/>
      </c>
      <c r="W96" s="361"/>
      <c r="X96" s="123" t="str">
        <f t="shared" si="78"/>
        <v/>
      </c>
      <c r="Y96" s="360"/>
      <c r="Z96" s="123" t="str">
        <f t="shared" si="79"/>
        <v/>
      </c>
      <c r="AA96" s="249"/>
      <c r="AB96" s="123" t="str">
        <f t="shared" si="80"/>
        <v/>
      </c>
      <c r="AC96" s="249"/>
      <c r="AD96" s="123" t="str">
        <f t="shared" si="62"/>
        <v/>
      </c>
      <c r="AE96" s="249"/>
      <c r="AF96" s="123" t="str">
        <f t="shared" si="81"/>
        <v/>
      </c>
      <c r="AG96" s="132"/>
      <c r="AH96" s="126" t="str">
        <f t="shared" si="82"/>
        <v/>
      </c>
      <c r="AI96" s="127"/>
      <c r="AJ96" s="240" t="str">
        <f t="shared" si="44"/>
        <v/>
      </c>
      <c r="AK96" s="133" t="str">
        <f t="shared" si="45"/>
        <v/>
      </c>
      <c r="AL96" s="133" t="str">
        <f t="shared" si="46"/>
        <v/>
      </c>
      <c r="AM96" s="133" t="str">
        <f t="shared" si="47"/>
        <v/>
      </c>
      <c r="AN96" s="133" t="str">
        <f t="shared" si="48"/>
        <v/>
      </c>
      <c r="AO96" s="133" t="str">
        <f t="shared" si="63"/>
        <v/>
      </c>
      <c r="AP96" s="133" t="str">
        <f t="shared" si="64"/>
        <v/>
      </c>
      <c r="AQ96" s="133" t="str">
        <f t="shared" si="65"/>
        <v/>
      </c>
      <c r="AR96" s="133" t="str">
        <f t="shared" si="66"/>
        <v/>
      </c>
      <c r="AS96" s="133" t="str">
        <f t="shared" si="67"/>
        <v/>
      </c>
      <c r="AT96" s="353" t="str">
        <f t="shared" si="68"/>
        <v/>
      </c>
      <c r="AU96" s="241" t="str">
        <f t="shared" si="69"/>
        <v/>
      </c>
      <c r="AV96" s="128"/>
      <c r="AW96" s="240" t="str">
        <f t="shared" si="49"/>
        <v/>
      </c>
      <c r="AX96" s="133" t="str">
        <f t="shared" si="50"/>
        <v/>
      </c>
      <c r="AY96" s="133" t="str">
        <f t="shared" si="51"/>
        <v/>
      </c>
      <c r="AZ96" s="133" t="str">
        <f t="shared" si="52"/>
        <v/>
      </c>
      <c r="BA96" s="133" t="str">
        <f t="shared" si="53"/>
        <v/>
      </c>
      <c r="BB96" s="133" t="str">
        <f t="shared" si="54"/>
        <v/>
      </c>
      <c r="BC96" s="133" t="str">
        <f t="shared" si="55"/>
        <v/>
      </c>
      <c r="BD96" s="133" t="str">
        <f t="shared" si="56"/>
        <v/>
      </c>
      <c r="BE96" s="133" t="str">
        <f t="shared" si="57"/>
        <v/>
      </c>
      <c r="BF96" s="133" t="str">
        <f t="shared" si="58"/>
        <v/>
      </c>
      <c r="BG96" s="353" t="str">
        <f t="shared" si="59"/>
        <v/>
      </c>
      <c r="BH96" s="354" t="str">
        <f t="shared" si="71"/>
        <v/>
      </c>
      <c r="BK96" s="155"/>
      <c r="BL96" s="155"/>
      <c r="BM96" s="155"/>
      <c r="BN96" s="155"/>
      <c r="BO96" s="155"/>
      <c r="BP96" s="155"/>
      <c r="BQ96" s="155"/>
    </row>
    <row r="97" spans="1:69" x14ac:dyDescent="0.3">
      <c r="A97" s="119"/>
      <c r="B97" s="403" t="s">
        <v>298</v>
      </c>
      <c r="C97" s="232">
        <f t="shared" si="42"/>
        <v>1</v>
      </c>
      <c r="D97" s="245">
        <v>208.9</v>
      </c>
      <c r="E97" s="256">
        <f t="shared" si="60"/>
        <v>208.9</v>
      </c>
      <c r="F97" s="257" t="s">
        <v>40</v>
      </c>
      <c r="G97" s="147"/>
      <c r="H97" s="95" t="str">
        <f t="shared" si="43"/>
        <v/>
      </c>
      <c r="I97" s="131"/>
      <c r="J97" s="123" t="str">
        <f t="shared" si="72"/>
        <v/>
      </c>
      <c r="K97" s="249"/>
      <c r="L97" s="123" t="str">
        <f t="shared" si="73"/>
        <v/>
      </c>
      <c r="M97" s="360"/>
      <c r="N97" s="123" t="str">
        <f t="shared" si="74"/>
        <v/>
      </c>
      <c r="O97" s="360"/>
      <c r="P97" s="123" t="str">
        <f t="shared" si="61"/>
        <v/>
      </c>
      <c r="Q97" s="351"/>
      <c r="R97" s="123" t="str">
        <f t="shared" si="75"/>
        <v/>
      </c>
      <c r="S97" s="352"/>
      <c r="T97" s="123" t="str">
        <f t="shared" si="76"/>
        <v/>
      </c>
      <c r="U97" s="360"/>
      <c r="V97" s="123" t="str">
        <f t="shared" si="77"/>
        <v/>
      </c>
      <c r="W97" s="361"/>
      <c r="X97" s="123" t="str">
        <f t="shared" si="78"/>
        <v/>
      </c>
      <c r="Y97" s="360"/>
      <c r="Z97" s="123" t="str">
        <f t="shared" si="79"/>
        <v/>
      </c>
      <c r="AA97" s="249"/>
      <c r="AB97" s="123" t="str">
        <f t="shared" si="80"/>
        <v/>
      </c>
      <c r="AC97" s="249"/>
      <c r="AD97" s="123" t="str">
        <f t="shared" si="62"/>
        <v/>
      </c>
      <c r="AE97" s="249"/>
      <c r="AF97" s="123" t="str">
        <f t="shared" si="81"/>
        <v/>
      </c>
      <c r="AG97" s="132">
        <v>1</v>
      </c>
      <c r="AH97" s="126">
        <f t="shared" si="82"/>
        <v>208.9</v>
      </c>
      <c r="AI97" s="127"/>
      <c r="AJ97" s="240">
        <f t="shared" si="44"/>
        <v>9.524750383410602</v>
      </c>
      <c r="AK97" s="133">
        <f t="shared" si="45"/>
        <v>36.844438915104568</v>
      </c>
      <c r="AL97" s="133">
        <f t="shared" si="46"/>
        <v>62.24561088161655</v>
      </c>
      <c r="AM97" s="133">
        <f t="shared" si="47"/>
        <v>45.546093946508009</v>
      </c>
      <c r="AN97" s="133">
        <f t="shared" si="48"/>
        <v>20.198938685369516</v>
      </c>
      <c r="AO97" s="133">
        <f t="shared" si="63"/>
        <v>7.9245765640956325</v>
      </c>
      <c r="AP97" s="133">
        <f t="shared" si="64"/>
        <v>2.0940549238770227</v>
      </c>
      <c r="AQ97" s="133">
        <f t="shared" si="65"/>
        <v>1.499589570890538</v>
      </c>
      <c r="AR97" s="133">
        <f t="shared" si="66"/>
        <v>2.4146874538500782</v>
      </c>
      <c r="AS97" s="133">
        <f t="shared" si="67"/>
        <v>2.9925613744295845</v>
      </c>
      <c r="AT97" s="353">
        <f t="shared" si="68"/>
        <v>17.614697300847897</v>
      </c>
      <c r="AU97" s="241" t="str">
        <f t="shared" si="69"/>
        <v/>
      </c>
      <c r="AV97" s="128"/>
      <c r="AW97" s="240">
        <f t="shared" si="49"/>
        <v>9.524750383410602</v>
      </c>
      <c r="AX97" s="133">
        <f t="shared" si="50"/>
        <v>36.844438915104568</v>
      </c>
      <c r="AY97" s="133">
        <f t="shared" si="51"/>
        <v>62.24561088161655</v>
      </c>
      <c r="AZ97" s="133">
        <f t="shared" si="52"/>
        <v>45.546093946508009</v>
      </c>
      <c r="BA97" s="133">
        <f t="shared" si="53"/>
        <v>20.198938685369516</v>
      </c>
      <c r="BB97" s="133">
        <f t="shared" si="54"/>
        <v>7.9245765640956325</v>
      </c>
      <c r="BC97" s="133">
        <f t="shared" si="55"/>
        <v>2.0940549238770227</v>
      </c>
      <c r="BD97" s="133">
        <f t="shared" si="56"/>
        <v>1.499589570890538</v>
      </c>
      <c r="BE97" s="133">
        <f t="shared" si="57"/>
        <v>2.4146874538500782</v>
      </c>
      <c r="BF97" s="133">
        <f t="shared" si="58"/>
        <v>2.9925613744295845</v>
      </c>
      <c r="BG97" s="353">
        <f t="shared" si="59"/>
        <v>17.614697300847897</v>
      </c>
      <c r="BH97" s="354" t="str">
        <f t="shared" si="71"/>
        <v/>
      </c>
      <c r="BK97" s="155"/>
      <c r="BL97" s="155"/>
      <c r="BM97" s="155"/>
      <c r="BN97" s="155"/>
      <c r="BO97" s="155"/>
      <c r="BP97" s="155"/>
      <c r="BQ97" s="155"/>
    </row>
    <row r="98" spans="1:69" x14ac:dyDescent="0.3">
      <c r="A98" s="119"/>
      <c r="B98" s="401" t="s">
        <v>299</v>
      </c>
      <c r="C98" s="232">
        <f t="shared" si="42"/>
        <v>25</v>
      </c>
      <c r="D98" s="245">
        <v>144.22</v>
      </c>
      <c r="E98" s="256">
        <f t="shared" si="60"/>
        <v>3605.5</v>
      </c>
      <c r="F98" s="257" t="s">
        <v>40</v>
      </c>
      <c r="G98" s="147"/>
      <c r="H98" s="95" t="str">
        <f t="shared" si="43"/>
        <v/>
      </c>
      <c r="I98" s="131"/>
      <c r="J98" s="123" t="str">
        <f t="shared" si="72"/>
        <v/>
      </c>
      <c r="K98" s="249"/>
      <c r="L98" s="123" t="str">
        <f t="shared" si="73"/>
        <v/>
      </c>
      <c r="M98" s="360"/>
      <c r="N98" s="123" t="str">
        <f t="shared" si="74"/>
        <v/>
      </c>
      <c r="O98" s="360"/>
      <c r="P98" s="123" t="str">
        <f t="shared" si="61"/>
        <v/>
      </c>
      <c r="Q98" s="351"/>
      <c r="R98" s="123" t="str">
        <f t="shared" si="75"/>
        <v/>
      </c>
      <c r="S98" s="352"/>
      <c r="T98" s="123" t="str">
        <f t="shared" si="76"/>
        <v/>
      </c>
      <c r="U98" s="360"/>
      <c r="V98" s="123" t="str">
        <f t="shared" si="77"/>
        <v/>
      </c>
      <c r="W98" s="361"/>
      <c r="X98" s="123" t="str">
        <f t="shared" si="78"/>
        <v/>
      </c>
      <c r="Y98" s="360"/>
      <c r="Z98" s="123" t="str">
        <f t="shared" si="79"/>
        <v/>
      </c>
      <c r="AA98" s="249"/>
      <c r="AB98" s="123" t="str">
        <f t="shared" si="80"/>
        <v/>
      </c>
      <c r="AC98" s="249">
        <v>7</v>
      </c>
      <c r="AD98" s="123">
        <f t="shared" si="62"/>
        <v>1009.54</v>
      </c>
      <c r="AE98" s="249"/>
      <c r="AF98" s="123" t="str">
        <f t="shared" si="81"/>
        <v/>
      </c>
      <c r="AG98" s="132">
        <v>18</v>
      </c>
      <c r="AH98" s="126">
        <f t="shared" si="82"/>
        <v>2595.96</v>
      </c>
      <c r="AI98" s="127"/>
      <c r="AJ98" s="240">
        <f t="shared" si="44"/>
        <v>118.36223554484722</v>
      </c>
      <c r="AK98" s="133">
        <f t="shared" si="45"/>
        <v>457.85873454310604</v>
      </c>
      <c r="AL98" s="133">
        <f t="shared" si="46"/>
        <v>773.51419829699046</v>
      </c>
      <c r="AM98" s="133">
        <f t="shared" si="47"/>
        <v>565.99252293622271</v>
      </c>
      <c r="AN98" s="133">
        <f t="shared" si="48"/>
        <v>251.00831435936738</v>
      </c>
      <c r="AO98" s="133">
        <f t="shared" si="63"/>
        <v>98.477184190185255</v>
      </c>
      <c r="AP98" s="133">
        <f t="shared" si="64"/>
        <v>26.022416563847756</v>
      </c>
      <c r="AQ98" s="133">
        <f t="shared" si="65"/>
        <v>18.635110303729061</v>
      </c>
      <c r="AR98" s="133">
        <f t="shared" si="66"/>
        <v>30.006855158911673</v>
      </c>
      <c r="AS98" s="133">
        <f t="shared" si="67"/>
        <v>37.187982889249511</v>
      </c>
      <c r="AT98" s="353">
        <f t="shared" si="68"/>
        <v>218.89444521354287</v>
      </c>
      <c r="AU98" s="241" t="str">
        <f t="shared" si="69"/>
        <v/>
      </c>
      <c r="AV98" s="128"/>
      <c r="AW98" s="240">
        <f t="shared" si="49"/>
        <v>118.36223554484722</v>
      </c>
      <c r="AX98" s="133">
        <f t="shared" si="50"/>
        <v>457.85873454310604</v>
      </c>
      <c r="AY98" s="133">
        <f t="shared" si="51"/>
        <v>773.51419829699046</v>
      </c>
      <c r="AZ98" s="133">
        <f t="shared" si="52"/>
        <v>565.99252293622271</v>
      </c>
      <c r="BA98" s="133">
        <f t="shared" si="53"/>
        <v>251.00831435936738</v>
      </c>
      <c r="BB98" s="133">
        <f t="shared" si="54"/>
        <v>98.477184190185255</v>
      </c>
      <c r="BC98" s="133">
        <f t="shared" si="55"/>
        <v>26.022416563847756</v>
      </c>
      <c r="BD98" s="133">
        <f t="shared" si="56"/>
        <v>18.635110303729061</v>
      </c>
      <c r="BE98" s="133">
        <f t="shared" si="57"/>
        <v>30.006855158911673</v>
      </c>
      <c r="BF98" s="133">
        <f t="shared" si="58"/>
        <v>37.187982889249511</v>
      </c>
      <c r="BG98" s="353">
        <f t="shared" si="59"/>
        <v>1228.4344452135429</v>
      </c>
      <c r="BH98" s="354" t="str">
        <f t="shared" si="71"/>
        <v/>
      </c>
      <c r="BK98" s="155"/>
      <c r="BL98" s="155"/>
      <c r="BM98" s="155"/>
      <c r="BN98" s="155"/>
      <c r="BO98" s="155"/>
      <c r="BP98" s="155"/>
      <c r="BQ98" s="155"/>
    </row>
    <row r="99" spans="1:69" x14ac:dyDescent="0.3">
      <c r="A99" s="119"/>
      <c r="B99" s="401" t="s">
        <v>300</v>
      </c>
      <c r="C99" s="232">
        <f t="shared" si="42"/>
        <v>2</v>
      </c>
      <c r="D99" s="245">
        <v>389</v>
      </c>
      <c r="E99" s="256">
        <f t="shared" si="60"/>
        <v>778</v>
      </c>
      <c r="F99" s="257" t="s">
        <v>40</v>
      </c>
      <c r="G99" s="147"/>
      <c r="H99" s="95" t="str">
        <f t="shared" si="43"/>
        <v/>
      </c>
      <c r="I99" s="131"/>
      <c r="J99" s="123" t="str">
        <f t="shared" si="72"/>
        <v/>
      </c>
      <c r="K99" s="249"/>
      <c r="L99" s="123" t="str">
        <f t="shared" si="73"/>
        <v/>
      </c>
      <c r="M99" s="360"/>
      <c r="N99" s="123" t="str">
        <f t="shared" si="74"/>
        <v/>
      </c>
      <c r="O99" s="360"/>
      <c r="P99" s="123" t="str">
        <f t="shared" si="61"/>
        <v/>
      </c>
      <c r="Q99" s="351"/>
      <c r="R99" s="123" t="str">
        <f t="shared" si="75"/>
        <v/>
      </c>
      <c r="S99" s="352"/>
      <c r="T99" s="123" t="str">
        <f t="shared" si="76"/>
        <v/>
      </c>
      <c r="U99" s="360"/>
      <c r="V99" s="123" t="str">
        <f t="shared" si="77"/>
        <v/>
      </c>
      <c r="W99" s="361"/>
      <c r="X99" s="123" t="str">
        <f t="shared" si="78"/>
        <v/>
      </c>
      <c r="Y99" s="360"/>
      <c r="Z99" s="123" t="str">
        <f t="shared" si="79"/>
        <v/>
      </c>
      <c r="AA99" s="249"/>
      <c r="AB99" s="123" t="str">
        <f t="shared" si="80"/>
        <v/>
      </c>
      <c r="AC99" s="249">
        <v>2</v>
      </c>
      <c r="AD99" s="123">
        <f t="shared" si="62"/>
        <v>778</v>
      </c>
      <c r="AE99" s="249"/>
      <c r="AF99" s="123" t="str">
        <f t="shared" si="81"/>
        <v/>
      </c>
      <c r="AG99" s="132"/>
      <c r="AH99" s="126" t="str">
        <f t="shared" si="82"/>
        <v/>
      </c>
      <c r="AI99" s="127"/>
      <c r="AJ99" s="240" t="str">
        <f t="shared" si="44"/>
        <v/>
      </c>
      <c r="AK99" s="133" t="str">
        <f t="shared" si="45"/>
        <v/>
      </c>
      <c r="AL99" s="133" t="str">
        <f t="shared" si="46"/>
        <v/>
      </c>
      <c r="AM99" s="133" t="str">
        <f t="shared" si="47"/>
        <v/>
      </c>
      <c r="AN99" s="133" t="str">
        <f t="shared" si="48"/>
        <v/>
      </c>
      <c r="AO99" s="133" t="str">
        <f t="shared" si="63"/>
        <v/>
      </c>
      <c r="AP99" s="133" t="str">
        <f t="shared" si="64"/>
        <v/>
      </c>
      <c r="AQ99" s="133" t="str">
        <f t="shared" si="65"/>
        <v/>
      </c>
      <c r="AR99" s="133" t="str">
        <f t="shared" si="66"/>
        <v/>
      </c>
      <c r="AS99" s="133" t="str">
        <f t="shared" si="67"/>
        <v/>
      </c>
      <c r="AT99" s="353" t="str">
        <f t="shared" si="68"/>
        <v/>
      </c>
      <c r="AU99" s="241" t="str">
        <f t="shared" si="69"/>
        <v/>
      </c>
      <c r="AV99" s="128"/>
      <c r="AW99" s="240" t="str">
        <f t="shared" si="49"/>
        <v/>
      </c>
      <c r="AX99" s="133" t="str">
        <f t="shared" si="50"/>
        <v/>
      </c>
      <c r="AY99" s="133" t="str">
        <f t="shared" si="51"/>
        <v/>
      </c>
      <c r="AZ99" s="133" t="str">
        <f t="shared" si="52"/>
        <v/>
      </c>
      <c r="BA99" s="133" t="str">
        <f t="shared" si="53"/>
        <v/>
      </c>
      <c r="BB99" s="133" t="str">
        <f t="shared" si="54"/>
        <v/>
      </c>
      <c r="BC99" s="133" t="str">
        <f t="shared" si="55"/>
        <v/>
      </c>
      <c r="BD99" s="133" t="str">
        <f t="shared" si="56"/>
        <v/>
      </c>
      <c r="BE99" s="133" t="str">
        <f t="shared" si="57"/>
        <v/>
      </c>
      <c r="BF99" s="133" t="str">
        <f t="shared" si="58"/>
        <v/>
      </c>
      <c r="BG99" s="353">
        <f t="shared" si="59"/>
        <v>778</v>
      </c>
      <c r="BH99" s="354" t="str">
        <f t="shared" si="71"/>
        <v/>
      </c>
      <c r="BK99" s="155"/>
      <c r="BL99" s="155"/>
      <c r="BM99" s="155"/>
      <c r="BN99" s="155"/>
      <c r="BO99" s="155"/>
      <c r="BP99" s="155"/>
      <c r="BQ99" s="155"/>
    </row>
    <row r="100" spans="1:69" x14ac:dyDescent="0.3">
      <c r="A100" s="119"/>
      <c r="B100" s="401" t="s">
        <v>301</v>
      </c>
      <c r="C100" s="232">
        <f t="shared" si="42"/>
        <v>2</v>
      </c>
      <c r="D100" s="245">
        <v>228.85</v>
      </c>
      <c r="E100" s="256">
        <f t="shared" si="60"/>
        <v>457.7</v>
      </c>
      <c r="F100" s="257" t="s">
        <v>40</v>
      </c>
      <c r="G100" s="147"/>
      <c r="H100" s="95" t="str">
        <f t="shared" si="43"/>
        <v/>
      </c>
      <c r="I100" s="131"/>
      <c r="J100" s="123" t="str">
        <f t="shared" si="72"/>
        <v/>
      </c>
      <c r="K100" s="249"/>
      <c r="L100" s="123" t="str">
        <f t="shared" si="73"/>
        <v/>
      </c>
      <c r="M100" s="360"/>
      <c r="N100" s="123" t="str">
        <f t="shared" si="74"/>
        <v/>
      </c>
      <c r="O100" s="360"/>
      <c r="P100" s="123" t="str">
        <f t="shared" si="61"/>
        <v/>
      </c>
      <c r="Q100" s="351"/>
      <c r="R100" s="123" t="str">
        <f t="shared" si="75"/>
        <v/>
      </c>
      <c r="S100" s="352">
        <v>1</v>
      </c>
      <c r="T100" s="123">
        <f t="shared" si="76"/>
        <v>228.85</v>
      </c>
      <c r="U100" s="360"/>
      <c r="V100" s="123" t="str">
        <f t="shared" si="77"/>
        <v/>
      </c>
      <c r="W100" s="361"/>
      <c r="X100" s="123" t="str">
        <f t="shared" si="78"/>
        <v/>
      </c>
      <c r="Y100" s="360"/>
      <c r="Z100" s="123" t="str">
        <f t="shared" si="79"/>
        <v/>
      </c>
      <c r="AA100" s="249"/>
      <c r="AB100" s="123" t="str">
        <f t="shared" si="80"/>
        <v/>
      </c>
      <c r="AC100" s="249">
        <v>1</v>
      </c>
      <c r="AD100" s="123">
        <f t="shared" si="62"/>
        <v>228.85</v>
      </c>
      <c r="AE100" s="249"/>
      <c r="AF100" s="123" t="str">
        <f t="shared" si="81"/>
        <v/>
      </c>
      <c r="AG100" s="132"/>
      <c r="AH100" s="126" t="str">
        <f t="shared" si="82"/>
        <v/>
      </c>
      <c r="AI100" s="127"/>
      <c r="AJ100" s="240" t="str">
        <f t="shared" si="44"/>
        <v/>
      </c>
      <c r="AK100" s="133" t="str">
        <f t="shared" si="45"/>
        <v/>
      </c>
      <c r="AL100" s="133" t="str">
        <f t="shared" si="46"/>
        <v/>
      </c>
      <c r="AM100" s="133" t="str">
        <f t="shared" si="47"/>
        <v/>
      </c>
      <c r="AN100" s="133" t="str">
        <f t="shared" si="48"/>
        <v/>
      </c>
      <c r="AO100" s="133" t="str">
        <f t="shared" si="63"/>
        <v/>
      </c>
      <c r="AP100" s="133" t="str">
        <f t="shared" si="64"/>
        <v/>
      </c>
      <c r="AQ100" s="133" t="str">
        <f t="shared" si="65"/>
        <v/>
      </c>
      <c r="AR100" s="133" t="str">
        <f t="shared" si="66"/>
        <v/>
      </c>
      <c r="AS100" s="133" t="str">
        <f t="shared" si="67"/>
        <v/>
      </c>
      <c r="AT100" s="353" t="str">
        <f t="shared" si="68"/>
        <v/>
      </c>
      <c r="AU100" s="241" t="str">
        <f t="shared" si="69"/>
        <v/>
      </c>
      <c r="AV100" s="128"/>
      <c r="AW100" s="240" t="str">
        <f t="shared" si="49"/>
        <v/>
      </c>
      <c r="AX100" s="133" t="str">
        <f t="shared" si="50"/>
        <v/>
      </c>
      <c r="AY100" s="133" t="str">
        <f t="shared" si="51"/>
        <v/>
      </c>
      <c r="AZ100" s="133" t="str">
        <f t="shared" si="52"/>
        <v/>
      </c>
      <c r="BA100" s="133" t="str">
        <f t="shared" si="53"/>
        <v/>
      </c>
      <c r="BB100" s="133">
        <f t="shared" si="54"/>
        <v>228.85</v>
      </c>
      <c r="BC100" s="133" t="str">
        <f t="shared" si="55"/>
        <v/>
      </c>
      <c r="BD100" s="133" t="str">
        <f t="shared" si="56"/>
        <v/>
      </c>
      <c r="BE100" s="133" t="str">
        <f t="shared" si="57"/>
        <v/>
      </c>
      <c r="BF100" s="133" t="str">
        <f t="shared" si="58"/>
        <v/>
      </c>
      <c r="BG100" s="353">
        <f t="shared" si="59"/>
        <v>228.85</v>
      </c>
      <c r="BH100" s="354" t="str">
        <f t="shared" si="71"/>
        <v/>
      </c>
      <c r="BK100" s="155"/>
      <c r="BL100" s="155"/>
      <c r="BM100" s="155"/>
      <c r="BN100" s="155"/>
      <c r="BO100" s="155"/>
      <c r="BP100" s="155"/>
      <c r="BQ100" s="155"/>
    </row>
    <row r="101" spans="1:69" x14ac:dyDescent="0.3">
      <c r="A101" s="119"/>
      <c r="B101" s="409" t="s">
        <v>302</v>
      </c>
      <c r="C101" s="232">
        <f t="shared" si="42"/>
        <v>6</v>
      </c>
      <c r="D101" s="245">
        <v>188</v>
      </c>
      <c r="E101" s="256">
        <f t="shared" si="60"/>
        <v>1128</v>
      </c>
      <c r="F101" s="257" t="s">
        <v>40</v>
      </c>
      <c r="G101" s="147"/>
      <c r="H101" s="95" t="str">
        <f t="shared" si="43"/>
        <v/>
      </c>
      <c r="I101" s="131"/>
      <c r="J101" s="123" t="str">
        <f t="shared" si="72"/>
        <v/>
      </c>
      <c r="K101" s="249"/>
      <c r="L101" s="123" t="str">
        <f t="shared" si="73"/>
        <v/>
      </c>
      <c r="M101" s="360"/>
      <c r="N101" s="123" t="str">
        <f t="shared" si="74"/>
        <v/>
      </c>
      <c r="O101" s="360"/>
      <c r="P101" s="123" t="str">
        <f t="shared" si="61"/>
        <v/>
      </c>
      <c r="Q101" s="351"/>
      <c r="R101" s="123" t="str">
        <f t="shared" si="75"/>
        <v/>
      </c>
      <c r="S101" s="352"/>
      <c r="T101" s="123" t="str">
        <f t="shared" si="76"/>
        <v/>
      </c>
      <c r="U101" s="360"/>
      <c r="V101" s="123" t="str">
        <f t="shared" si="77"/>
        <v/>
      </c>
      <c r="W101" s="361"/>
      <c r="X101" s="123" t="str">
        <f t="shared" si="78"/>
        <v/>
      </c>
      <c r="Y101" s="360"/>
      <c r="Z101" s="123" t="str">
        <f t="shared" si="79"/>
        <v/>
      </c>
      <c r="AA101" s="249"/>
      <c r="AB101" s="123" t="str">
        <f t="shared" si="80"/>
        <v/>
      </c>
      <c r="AC101" s="249"/>
      <c r="AD101" s="123" t="str">
        <f t="shared" si="62"/>
        <v/>
      </c>
      <c r="AE101" s="249"/>
      <c r="AF101" s="123" t="str">
        <f t="shared" si="81"/>
        <v/>
      </c>
      <c r="AG101" s="132">
        <v>6</v>
      </c>
      <c r="AH101" s="126">
        <f t="shared" si="82"/>
        <v>1128</v>
      </c>
      <c r="AI101" s="127"/>
      <c r="AJ101" s="240">
        <f t="shared" si="44"/>
        <v>51.430916383375575</v>
      </c>
      <c r="AK101" s="133">
        <f t="shared" si="45"/>
        <v>198.94938772732385</v>
      </c>
      <c r="AL101" s="133">
        <f t="shared" si="46"/>
        <v>336.10842065324783</v>
      </c>
      <c r="AM101" s="133">
        <f t="shared" si="47"/>
        <v>245.9358256182912</v>
      </c>
      <c r="AN101" s="133">
        <f t="shared" si="48"/>
        <v>109.06846738677268</v>
      </c>
      <c r="AO101" s="133">
        <f t="shared" si="63"/>
        <v>42.790437359022853</v>
      </c>
      <c r="AP101" s="133">
        <f t="shared" si="64"/>
        <v>11.30729513706693</v>
      </c>
      <c r="AQ101" s="133">
        <f t="shared" si="65"/>
        <v>8.0973529725444084</v>
      </c>
      <c r="AR101" s="133">
        <f t="shared" si="66"/>
        <v>13.038618707242165</v>
      </c>
      <c r="AS101" s="133">
        <f t="shared" si="67"/>
        <v>16.158971902137726</v>
      </c>
      <c r="AT101" s="353">
        <f t="shared" si="68"/>
        <v>95.114306152974763</v>
      </c>
      <c r="AU101" s="241" t="str">
        <f t="shared" si="69"/>
        <v/>
      </c>
      <c r="AV101" s="128"/>
      <c r="AW101" s="240">
        <f t="shared" si="49"/>
        <v>51.430916383375575</v>
      </c>
      <c r="AX101" s="133">
        <f t="shared" si="50"/>
        <v>198.94938772732385</v>
      </c>
      <c r="AY101" s="133">
        <f t="shared" si="51"/>
        <v>336.10842065324783</v>
      </c>
      <c r="AZ101" s="133">
        <f t="shared" si="52"/>
        <v>245.9358256182912</v>
      </c>
      <c r="BA101" s="133">
        <f t="shared" si="53"/>
        <v>109.06846738677268</v>
      </c>
      <c r="BB101" s="133">
        <f t="shared" si="54"/>
        <v>42.790437359022853</v>
      </c>
      <c r="BC101" s="133">
        <f t="shared" si="55"/>
        <v>11.30729513706693</v>
      </c>
      <c r="BD101" s="133">
        <f t="shared" si="56"/>
        <v>8.0973529725444084</v>
      </c>
      <c r="BE101" s="133">
        <f t="shared" si="57"/>
        <v>13.038618707242165</v>
      </c>
      <c r="BF101" s="133">
        <f t="shared" si="58"/>
        <v>16.158971902137726</v>
      </c>
      <c r="BG101" s="353">
        <f t="shared" si="59"/>
        <v>95.114306152974763</v>
      </c>
      <c r="BH101" s="354" t="str">
        <f t="shared" si="71"/>
        <v/>
      </c>
      <c r="BK101" s="155"/>
      <c r="BL101" s="155"/>
      <c r="BM101" s="155"/>
      <c r="BN101" s="155"/>
      <c r="BO101" s="155"/>
      <c r="BP101" s="155"/>
      <c r="BQ101" s="155"/>
    </row>
    <row r="102" spans="1:69" x14ac:dyDescent="0.3">
      <c r="A102" s="119"/>
      <c r="B102" s="403" t="s">
        <v>303</v>
      </c>
      <c r="C102" s="232">
        <f t="shared" si="42"/>
        <v>4</v>
      </c>
      <c r="D102" s="245">
        <v>322.3</v>
      </c>
      <c r="E102" s="256">
        <f t="shared" si="60"/>
        <v>1289.2</v>
      </c>
      <c r="F102" s="257" t="s">
        <v>40</v>
      </c>
      <c r="G102" s="147"/>
      <c r="H102" s="95" t="str">
        <f t="shared" si="43"/>
        <v/>
      </c>
      <c r="I102" s="131"/>
      <c r="J102" s="123" t="str">
        <f t="shared" si="72"/>
        <v/>
      </c>
      <c r="K102" s="249"/>
      <c r="L102" s="123" t="str">
        <f t="shared" si="73"/>
        <v/>
      </c>
      <c r="M102" s="360"/>
      <c r="N102" s="123" t="str">
        <f t="shared" si="74"/>
        <v/>
      </c>
      <c r="O102" s="360"/>
      <c r="P102" s="123" t="str">
        <f t="shared" si="61"/>
        <v/>
      </c>
      <c r="Q102" s="351"/>
      <c r="R102" s="123" t="str">
        <f t="shared" si="75"/>
        <v/>
      </c>
      <c r="S102" s="352"/>
      <c r="T102" s="123" t="str">
        <f t="shared" si="76"/>
        <v/>
      </c>
      <c r="U102" s="360"/>
      <c r="V102" s="123" t="str">
        <f t="shared" si="77"/>
        <v/>
      </c>
      <c r="W102" s="361"/>
      <c r="X102" s="123" t="str">
        <f t="shared" si="78"/>
        <v/>
      </c>
      <c r="Y102" s="360"/>
      <c r="Z102" s="123" t="str">
        <f t="shared" si="79"/>
        <v/>
      </c>
      <c r="AA102" s="249"/>
      <c r="AB102" s="123" t="str">
        <f t="shared" si="80"/>
        <v/>
      </c>
      <c r="AC102" s="249"/>
      <c r="AD102" s="123" t="str">
        <f t="shared" si="62"/>
        <v/>
      </c>
      <c r="AE102" s="249"/>
      <c r="AF102" s="123" t="str">
        <f t="shared" si="81"/>
        <v/>
      </c>
      <c r="AG102" s="132">
        <v>4</v>
      </c>
      <c r="AH102" s="126">
        <f t="shared" si="82"/>
        <v>1289.2</v>
      </c>
      <c r="AI102" s="127"/>
      <c r="AJ102" s="240">
        <f t="shared" si="44"/>
        <v>58.780795568659393</v>
      </c>
      <c r="AK102" s="133">
        <f t="shared" si="45"/>
        <v>227.38080732098041</v>
      </c>
      <c r="AL102" s="133">
        <f t="shared" si="46"/>
        <v>384.14093608702757</v>
      </c>
      <c r="AM102" s="133">
        <f t="shared" si="47"/>
        <v>281.08197374743003</v>
      </c>
      <c r="AN102" s="133">
        <f t="shared" si="48"/>
        <v>124.65520226509516</v>
      </c>
      <c r="AO102" s="133">
        <f t="shared" si="63"/>
        <v>48.905524683734278</v>
      </c>
      <c r="AP102" s="133">
        <f t="shared" si="64"/>
        <v>12.923195825094581</v>
      </c>
      <c r="AQ102" s="133">
        <f t="shared" si="65"/>
        <v>9.2545278831597972</v>
      </c>
      <c r="AR102" s="133">
        <f t="shared" si="66"/>
        <v>14.901939040227481</v>
      </c>
      <c r="AS102" s="133">
        <f t="shared" si="67"/>
        <v>18.468215049854571</v>
      </c>
      <c r="AT102" s="353">
        <f t="shared" si="68"/>
        <v>108.70688252873676</v>
      </c>
      <c r="AU102" s="241" t="str">
        <f t="shared" si="69"/>
        <v/>
      </c>
      <c r="AV102" s="128"/>
      <c r="AW102" s="240">
        <f t="shared" si="49"/>
        <v>58.780795568659393</v>
      </c>
      <c r="AX102" s="133">
        <f t="shared" si="50"/>
        <v>227.38080732098041</v>
      </c>
      <c r="AY102" s="133">
        <f t="shared" si="51"/>
        <v>384.14093608702757</v>
      </c>
      <c r="AZ102" s="133">
        <f t="shared" si="52"/>
        <v>281.08197374743003</v>
      </c>
      <c r="BA102" s="133">
        <f t="shared" si="53"/>
        <v>124.65520226509516</v>
      </c>
      <c r="BB102" s="133">
        <f t="shared" si="54"/>
        <v>48.905524683734278</v>
      </c>
      <c r="BC102" s="133">
        <f t="shared" si="55"/>
        <v>12.923195825094581</v>
      </c>
      <c r="BD102" s="133">
        <f t="shared" si="56"/>
        <v>9.2545278831597972</v>
      </c>
      <c r="BE102" s="133">
        <f t="shared" si="57"/>
        <v>14.901939040227481</v>
      </c>
      <c r="BF102" s="133">
        <f t="shared" si="58"/>
        <v>18.468215049854571</v>
      </c>
      <c r="BG102" s="353">
        <f t="shared" si="59"/>
        <v>108.70688252873676</v>
      </c>
      <c r="BH102" s="354" t="str">
        <f t="shared" si="71"/>
        <v/>
      </c>
      <c r="BK102" s="155"/>
      <c r="BL102" s="155"/>
      <c r="BM102" s="155"/>
      <c r="BN102" s="155"/>
      <c r="BO102" s="155"/>
      <c r="BP102" s="155"/>
      <c r="BQ102" s="155"/>
    </row>
    <row r="103" spans="1:69" x14ac:dyDescent="0.3">
      <c r="A103" s="119"/>
      <c r="B103" s="401" t="s">
        <v>304</v>
      </c>
      <c r="C103" s="232">
        <f t="shared" si="42"/>
        <v>2</v>
      </c>
      <c r="D103" s="245">
        <v>223.6</v>
      </c>
      <c r="E103" s="256">
        <f t="shared" si="60"/>
        <v>447.2</v>
      </c>
      <c r="F103" s="257" t="s">
        <v>40</v>
      </c>
      <c r="G103" s="147"/>
      <c r="H103" s="95" t="str">
        <f t="shared" si="43"/>
        <v/>
      </c>
      <c r="I103" s="131"/>
      <c r="J103" s="123" t="str">
        <f t="shared" si="72"/>
        <v/>
      </c>
      <c r="K103" s="249"/>
      <c r="L103" s="123" t="str">
        <f t="shared" si="73"/>
        <v/>
      </c>
      <c r="M103" s="360"/>
      <c r="N103" s="123" t="str">
        <f t="shared" si="74"/>
        <v/>
      </c>
      <c r="O103" s="360"/>
      <c r="P103" s="123" t="str">
        <f t="shared" si="61"/>
        <v/>
      </c>
      <c r="Q103" s="351"/>
      <c r="R103" s="123" t="str">
        <f t="shared" si="75"/>
        <v/>
      </c>
      <c r="S103" s="352"/>
      <c r="T103" s="123" t="str">
        <f t="shared" si="76"/>
        <v/>
      </c>
      <c r="U103" s="360"/>
      <c r="V103" s="123" t="str">
        <f t="shared" si="77"/>
        <v/>
      </c>
      <c r="W103" s="361"/>
      <c r="X103" s="123" t="str">
        <f t="shared" si="78"/>
        <v/>
      </c>
      <c r="Y103" s="360"/>
      <c r="Z103" s="123" t="str">
        <f t="shared" si="79"/>
        <v/>
      </c>
      <c r="AA103" s="249"/>
      <c r="AB103" s="123" t="str">
        <f t="shared" si="80"/>
        <v/>
      </c>
      <c r="AC103" s="249"/>
      <c r="AD103" s="123" t="str">
        <f t="shared" si="62"/>
        <v/>
      </c>
      <c r="AE103" s="249"/>
      <c r="AF103" s="123" t="str">
        <f t="shared" si="81"/>
        <v/>
      </c>
      <c r="AG103" s="132">
        <v>2</v>
      </c>
      <c r="AH103" s="126">
        <f t="shared" si="82"/>
        <v>447.2</v>
      </c>
      <c r="AI103" s="127"/>
      <c r="AJ103" s="240">
        <f t="shared" si="44"/>
        <v>20.38998741723897</v>
      </c>
      <c r="AK103" s="133">
        <f t="shared" si="45"/>
        <v>78.874260808208533</v>
      </c>
      <c r="AL103" s="133">
        <f t="shared" si="46"/>
        <v>133.25149442919542</v>
      </c>
      <c r="AM103" s="133">
        <f t="shared" si="47"/>
        <v>97.502217390514033</v>
      </c>
      <c r="AN103" s="133">
        <f t="shared" si="48"/>
        <v>43.240619339862356</v>
      </c>
      <c r="AO103" s="133">
        <f t="shared" si="63"/>
        <v>16.964435804038136</v>
      </c>
      <c r="AP103" s="133">
        <f t="shared" si="64"/>
        <v>4.4828212635605773</v>
      </c>
      <c r="AQ103" s="133">
        <f t="shared" si="65"/>
        <v>3.2102271713846267</v>
      </c>
      <c r="AR103" s="133">
        <f t="shared" si="66"/>
        <v>5.1692112463463618</v>
      </c>
      <c r="AS103" s="133">
        <f t="shared" si="67"/>
        <v>6.4062874420531832</v>
      </c>
      <c r="AT103" s="353">
        <f t="shared" si="68"/>
        <v>37.708437687597794</v>
      </c>
      <c r="AU103" s="241" t="str">
        <f t="shared" si="69"/>
        <v/>
      </c>
      <c r="AV103" s="128"/>
      <c r="AW103" s="240">
        <f t="shared" si="49"/>
        <v>20.38998741723897</v>
      </c>
      <c r="AX103" s="133">
        <f t="shared" si="50"/>
        <v>78.874260808208533</v>
      </c>
      <c r="AY103" s="133">
        <f t="shared" si="51"/>
        <v>133.25149442919542</v>
      </c>
      <c r="AZ103" s="133">
        <f t="shared" si="52"/>
        <v>97.502217390514033</v>
      </c>
      <c r="BA103" s="133">
        <f t="shared" si="53"/>
        <v>43.240619339862356</v>
      </c>
      <c r="BB103" s="133">
        <f t="shared" si="54"/>
        <v>16.964435804038136</v>
      </c>
      <c r="BC103" s="133">
        <f t="shared" si="55"/>
        <v>4.4828212635605773</v>
      </c>
      <c r="BD103" s="133">
        <f t="shared" si="56"/>
        <v>3.2102271713846267</v>
      </c>
      <c r="BE103" s="133">
        <f t="shared" si="57"/>
        <v>5.1692112463463618</v>
      </c>
      <c r="BF103" s="133">
        <f t="shared" si="58"/>
        <v>6.4062874420531832</v>
      </c>
      <c r="BG103" s="353">
        <f t="shared" si="59"/>
        <v>37.708437687597794</v>
      </c>
      <c r="BH103" s="354" t="str">
        <f t="shared" si="71"/>
        <v/>
      </c>
      <c r="BK103" s="155"/>
      <c r="BL103" s="155"/>
      <c r="BM103" s="155"/>
      <c r="BN103" s="155"/>
      <c r="BO103" s="155"/>
      <c r="BP103" s="155"/>
      <c r="BQ103" s="155"/>
    </row>
    <row r="104" spans="1:69" x14ac:dyDescent="0.3">
      <c r="A104" s="119"/>
      <c r="B104" s="401" t="s">
        <v>267</v>
      </c>
      <c r="C104" s="232">
        <f t="shared" si="42"/>
        <v>2</v>
      </c>
      <c r="D104" s="245">
        <v>975</v>
      </c>
      <c r="E104" s="256">
        <f t="shared" si="60"/>
        <v>1950</v>
      </c>
      <c r="F104" s="257" t="s">
        <v>40</v>
      </c>
      <c r="G104" s="147"/>
      <c r="H104" s="95" t="str">
        <f t="shared" si="43"/>
        <v/>
      </c>
      <c r="I104" s="131"/>
      <c r="J104" s="123" t="str">
        <f t="shared" si="72"/>
        <v/>
      </c>
      <c r="K104" s="249"/>
      <c r="L104" s="123" t="str">
        <f t="shared" si="73"/>
        <v/>
      </c>
      <c r="M104" s="360"/>
      <c r="N104" s="123" t="str">
        <f t="shared" si="74"/>
        <v/>
      </c>
      <c r="O104" s="360"/>
      <c r="P104" s="123" t="str">
        <f t="shared" si="61"/>
        <v/>
      </c>
      <c r="Q104" s="351"/>
      <c r="R104" s="123" t="str">
        <f t="shared" si="75"/>
        <v/>
      </c>
      <c r="S104" s="352"/>
      <c r="T104" s="123" t="str">
        <f t="shared" si="76"/>
        <v/>
      </c>
      <c r="U104" s="360"/>
      <c r="V104" s="123" t="str">
        <f t="shared" si="77"/>
        <v/>
      </c>
      <c r="W104" s="361"/>
      <c r="X104" s="123" t="str">
        <f t="shared" si="78"/>
        <v/>
      </c>
      <c r="Y104" s="360"/>
      <c r="Z104" s="123" t="str">
        <f t="shared" si="79"/>
        <v/>
      </c>
      <c r="AA104" s="249"/>
      <c r="AB104" s="123" t="str">
        <f t="shared" si="80"/>
        <v/>
      </c>
      <c r="AC104" s="249"/>
      <c r="AD104" s="123" t="str">
        <f t="shared" si="62"/>
        <v/>
      </c>
      <c r="AE104" s="249"/>
      <c r="AF104" s="123" t="str">
        <f t="shared" si="81"/>
        <v/>
      </c>
      <c r="AG104" s="132">
        <v>2</v>
      </c>
      <c r="AH104" s="126">
        <f t="shared" si="82"/>
        <v>1950</v>
      </c>
      <c r="AI104" s="127"/>
      <c r="AJ104" s="240">
        <f t="shared" si="44"/>
        <v>88.909828854239692</v>
      </c>
      <c r="AK104" s="133">
        <f t="shared" si="45"/>
        <v>343.92846282649072</v>
      </c>
      <c r="AL104" s="133">
        <f t="shared" si="46"/>
        <v>581.03849315056141</v>
      </c>
      <c r="AM104" s="133">
        <f t="shared" si="47"/>
        <v>425.15501769119493</v>
      </c>
      <c r="AN104" s="133">
        <f t="shared" si="48"/>
        <v>188.54921223777191</v>
      </c>
      <c r="AO104" s="133">
        <f t="shared" si="63"/>
        <v>73.972830540863967</v>
      </c>
      <c r="AP104" s="133">
        <f t="shared" si="64"/>
        <v>19.54718574226996</v>
      </c>
      <c r="AQ104" s="133">
        <f t="shared" si="65"/>
        <v>13.998083596153897</v>
      </c>
      <c r="AR104" s="133">
        <f t="shared" si="66"/>
        <v>22.540165318370761</v>
      </c>
      <c r="AS104" s="133">
        <f t="shared" si="67"/>
        <v>27.934392915929578</v>
      </c>
      <c r="AT104" s="353">
        <f t="shared" si="68"/>
        <v>164.42632712615318</v>
      </c>
      <c r="AU104" s="241" t="str">
        <f t="shared" si="69"/>
        <v/>
      </c>
      <c r="AV104" s="128"/>
      <c r="AW104" s="240">
        <f t="shared" si="49"/>
        <v>88.909828854239692</v>
      </c>
      <c r="AX104" s="133">
        <f t="shared" si="50"/>
        <v>343.92846282649072</v>
      </c>
      <c r="AY104" s="133">
        <f t="shared" si="51"/>
        <v>581.03849315056141</v>
      </c>
      <c r="AZ104" s="133">
        <f t="shared" si="52"/>
        <v>425.15501769119493</v>
      </c>
      <c r="BA104" s="133">
        <f t="shared" si="53"/>
        <v>188.54921223777191</v>
      </c>
      <c r="BB104" s="133">
        <f t="shared" si="54"/>
        <v>73.972830540863967</v>
      </c>
      <c r="BC104" s="133">
        <f t="shared" si="55"/>
        <v>19.54718574226996</v>
      </c>
      <c r="BD104" s="133">
        <f t="shared" si="56"/>
        <v>13.998083596153897</v>
      </c>
      <c r="BE104" s="133">
        <f t="shared" si="57"/>
        <v>22.540165318370761</v>
      </c>
      <c r="BF104" s="133">
        <f t="shared" si="58"/>
        <v>27.934392915929578</v>
      </c>
      <c r="BG104" s="353">
        <f t="shared" si="59"/>
        <v>164.42632712615318</v>
      </c>
      <c r="BH104" s="354" t="str">
        <f t="shared" si="71"/>
        <v/>
      </c>
      <c r="BK104" s="155"/>
      <c r="BL104" s="155"/>
      <c r="BM104" s="155"/>
      <c r="BN104" s="155"/>
      <c r="BO104" s="155"/>
      <c r="BP104" s="155"/>
      <c r="BQ104" s="155"/>
    </row>
    <row r="105" spans="1:69" ht="15" thickBot="1" x14ac:dyDescent="0.35">
      <c r="A105" s="119"/>
      <c r="B105" s="410" t="s">
        <v>305</v>
      </c>
      <c r="C105" s="258">
        <f t="shared" si="42"/>
        <v>1</v>
      </c>
      <c r="D105" s="259">
        <v>90.01</v>
      </c>
      <c r="E105" s="260">
        <f t="shared" si="60"/>
        <v>90.01</v>
      </c>
      <c r="F105" s="261" t="s">
        <v>40</v>
      </c>
      <c r="G105" s="262"/>
      <c r="H105" s="263" t="str">
        <f t="shared" si="43"/>
        <v/>
      </c>
      <c r="I105" s="264"/>
      <c r="J105" s="265" t="str">
        <f t="shared" si="72"/>
        <v/>
      </c>
      <c r="K105" s="266"/>
      <c r="L105" s="265" t="str">
        <f t="shared" si="73"/>
        <v/>
      </c>
      <c r="M105" s="363"/>
      <c r="N105" s="265" t="str">
        <f t="shared" si="74"/>
        <v/>
      </c>
      <c r="O105" s="363"/>
      <c r="P105" s="265" t="str">
        <f t="shared" si="61"/>
        <v/>
      </c>
      <c r="Q105" s="364"/>
      <c r="R105" s="265" t="str">
        <f t="shared" si="75"/>
        <v/>
      </c>
      <c r="S105" s="365"/>
      <c r="T105" s="265" t="str">
        <f t="shared" si="76"/>
        <v/>
      </c>
      <c r="U105" s="363"/>
      <c r="V105" s="265" t="str">
        <f t="shared" si="77"/>
        <v/>
      </c>
      <c r="W105" s="366"/>
      <c r="X105" s="265" t="str">
        <f t="shared" si="78"/>
        <v/>
      </c>
      <c r="Y105" s="363"/>
      <c r="Z105" s="265" t="str">
        <f t="shared" si="79"/>
        <v/>
      </c>
      <c r="AA105" s="266"/>
      <c r="AB105" s="265" t="str">
        <f t="shared" si="80"/>
        <v/>
      </c>
      <c r="AC105" s="266"/>
      <c r="AD105" s="265" t="str">
        <f t="shared" si="62"/>
        <v/>
      </c>
      <c r="AE105" s="266"/>
      <c r="AF105" s="265" t="str">
        <f t="shared" si="81"/>
        <v/>
      </c>
      <c r="AG105" s="267">
        <v>1</v>
      </c>
      <c r="AH105" s="268">
        <f t="shared" si="82"/>
        <v>90.01</v>
      </c>
      <c r="AI105" s="127"/>
      <c r="AJ105" s="269">
        <f t="shared" si="44"/>
        <v>4.103986510343649</v>
      </c>
      <c r="AK105" s="265">
        <f t="shared" si="45"/>
        <v>15.875385096929451</v>
      </c>
      <c r="AL105" s="265">
        <f t="shared" si="46"/>
        <v>26.820140906913863</v>
      </c>
      <c r="AM105" s="265">
        <f t="shared" si="47"/>
        <v>19.624719560197157</v>
      </c>
      <c r="AN105" s="265">
        <f t="shared" si="48"/>
        <v>8.7032382530881289</v>
      </c>
      <c r="AO105" s="265">
        <f t="shared" si="63"/>
        <v>3.4145099881964955</v>
      </c>
      <c r="AP105" s="265">
        <f t="shared" si="64"/>
        <v>0.90227804546754831</v>
      </c>
      <c r="AQ105" s="265">
        <f t="shared" si="65"/>
        <v>0.6461371817896473</v>
      </c>
      <c r="AR105" s="265">
        <f t="shared" si="66"/>
        <v>1.0404309129777192</v>
      </c>
      <c r="AS105" s="265">
        <f t="shared" si="67"/>
        <v>1.2894229263399084</v>
      </c>
      <c r="AT105" s="367">
        <f t="shared" si="68"/>
        <v>7.5897506177564349</v>
      </c>
      <c r="AU105" s="268" t="str">
        <f t="shared" si="69"/>
        <v/>
      </c>
      <c r="AV105" s="128"/>
      <c r="AW105" s="269">
        <f t="shared" si="49"/>
        <v>4.103986510343649</v>
      </c>
      <c r="AX105" s="265">
        <f t="shared" si="50"/>
        <v>15.875385096929451</v>
      </c>
      <c r="AY105" s="265">
        <f t="shared" si="51"/>
        <v>26.820140906913863</v>
      </c>
      <c r="AZ105" s="265">
        <f t="shared" si="52"/>
        <v>19.624719560197157</v>
      </c>
      <c r="BA105" s="265">
        <f t="shared" si="53"/>
        <v>8.7032382530881289</v>
      </c>
      <c r="BB105" s="265">
        <f t="shared" si="54"/>
        <v>3.4145099881964955</v>
      </c>
      <c r="BC105" s="265">
        <f t="shared" si="55"/>
        <v>0.90227804546754831</v>
      </c>
      <c r="BD105" s="265">
        <f t="shared" si="56"/>
        <v>0.6461371817896473</v>
      </c>
      <c r="BE105" s="265">
        <f t="shared" si="57"/>
        <v>1.0404309129777192</v>
      </c>
      <c r="BF105" s="265">
        <f t="shared" si="58"/>
        <v>1.2894229263399084</v>
      </c>
      <c r="BG105" s="367">
        <f t="shared" si="59"/>
        <v>7.5897506177564349</v>
      </c>
      <c r="BH105" s="354" t="str">
        <f t="shared" si="71"/>
        <v/>
      </c>
      <c r="BK105" s="155"/>
      <c r="BL105" s="155"/>
      <c r="BM105" s="155"/>
      <c r="BN105" s="155"/>
      <c r="BO105" s="155"/>
      <c r="BP105" s="155"/>
      <c r="BQ105" s="155"/>
    </row>
    <row r="106" spans="1:69" x14ac:dyDescent="0.3">
      <c r="A106" s="119"/>
      <c r="B106" s="270" t="s">
        <v>312</v>
      </c>
      <c r="C106" s="271"/>
      <c r="D106" s="272"/>
      <c r="E106" s="273">
        <f>SUM(E7:E105)</f>
        <v>246500.93000000005</v>
      </c>
      <c r="F106" s="274"/>
      <c r="G106" s="274"/>
      <c r="H106" s="275"/>
      <c r="I106" s="276"/>
      <c r="J106" s="273">
        <f>SUM(J7:J105)</f>
        <v>16089</v>
      </c>
      <c r="K106" s="277"/>
      <c r="L106" s="273">
        <f>SUM(L7:L105)</f>
        <v>33469.81</v>
      </c>
      <c r="M106" s="368"/>
      <c r="N106" s="273">
        <f>SUM(N7:N105)</f>
        <v>44992.85</v>
      </c>
      <c r="O106" s="368"/>
      <c r="P106" s="273">
        <f>SUM(P7:P105)</f>
        <v>15197.680000000002</v>
      </c>
      <c r="Q106" s="369"/>
      <c r="R106" s="273">
        <f>SUM(R7:R105)</f>
        <v>13126.570000000002</v>
      </c>
      <c r="S106" s="370"/>
      <c r="T106" s="273">
        <f>SUM(T7:T105)</f>
        <v>5149.7800000000007</v>
      </c>
      <c r="U106" s="368"/>
      <c r="V106" s="273">
        <f>SUM(V7:V105)</f>
        <v>1100.06</v>
      </c>
      <c r="W106" s="368"/>
      <c r="X106" s="273">
        <f>SUM(X7:X105)</f>
        <v>1086.6499999999999</v>
      </c>
      <c r="Y106" s="371"/>
      <c r="Z106" s="273">
        <f>SUM(Z7:Z105)</f>
        <v>1806.56</v>
      </c>
      <c r="AA106" s="277"/>
      <c r="AB106" s="273">
        <f>SUM(AB7:AB105)</f>
        <v>2201.83</v>
      </c>
      <c r="AC106" s="277"/>
      <c r="AD106" s="273">
        <f>SUM(AD7:AD105)</f>
        <v>6130.68</v>
      </c>
      <c r="AE106" s="273"/>
      <c r="AF106" s="273">
        <f>SUM(AF7:AF105)</f>
        <v>0</v>
      </c>
      <c r="AG106" s="278"/>
      <c r="AH106" s="273">
        <f>SUM(AH7:AH105)</f>
        <v>106149.45999999999</v>
      </c>
      <c r="AI106" s="157"/>
      <c r="AJ106" s="273">
        <f t="shared" ref="AJ106:AU106" si="83">SUM(AJ7:AJ105)</f>
        <v>4839.8617033692135</v>
      </c>
      <c r="AK106" s="273">
        <f t="shared" si="83"/>
        <v>18721.959285980534</v>
      </c>
      <c r="AL106" s="273">
        <f t="shared" si="83"/>
        <v>31629.190916485015</v>
      </c>
      <c r="AM106" s="273">
        <f t="shared" si="83"/>
        <v>23143.577202159377</v>
      </c>
      <c r="AN106" s="273">
        <f t="shared" si="83"/>
        <v>10263.793365366606</v>
      </c>
      <c r="AO106" s="273">
        <f t="shared" si="83"/>
        <v>4026.7569315816513</v>
      </c>
      <c r="AP106" s="273">
        <f t="shared" si="83"/>
        <v>1064.063185159823</v>
      </c>
      <c r="AQ106" s="273">
        <f t="shared" si="83"/>
        <v>761.99436654697138</v>
      </c>
      <c r="AR106" s="273">
        <f t="shared" si="83"/>
        <v>1226.9878855670688</v>
      </c>
      <c r="AS106" s="273">
        <f t="shared" si="83"/>
        <v>1520.6260120275642</v>
      </c>
      <c r="AT106" s="273">
        <f t="shared" si="83"/>
        <v>8950.6491457561588</v>
      </c>
      <c r="AU106" s="273">
        <f t="shared" si="83"/>
        <v>0</v>
      </c>
      <c r="AV106" s="156"/>
      <c r="AW106" s="273">
        <f t="shared" ref="AW106:BH106" si="84">SUM(AW7:AW105)</f>
        <v>20928.861703369214</v>
      </c>
      <c r="AX106" s="273">
        <f t="shared" si="84"/>
        <v>52191.769285980561</v>
      </c>
      <c r="AY106" s="273">
        <f t="shared" si="84"/>
        <v>76622.040916485028</v>
      </c>
      <c r="AZ106" s="273">
        <f t="shared" si="84"/>
        <v>38341.257202159388</v>
      </c>
      <c r="BA106" s="273">
        <f t="shared" si="84"/>
        <v>23390.363365366615</v>
      </c>
      <c r="BB106" s="273">
        <f t="shared" si="84"/>
        <v>9176.5369315816552</v>
      </c>
      <c r="BC106" s="273">
        <f t="shared" si="84"/>
        <v>2164.1231851598232</v>
      </c>
      <c r="BD106" s="273">
        <f t="shared" si="84"/>
        <v>1848.6443665469715</v>
      </c>
      <c r="BE106" s="273">
        <f t="shared" si="84"/>
        <v>3033.5478855670685</v>
      </c>
      <c r="BF106" s="273">
        <f t="shared" si="84"/>
        <v>3722.4560120275646</v>
      </c>
      <c r="BG106" s="156">
        <f t="shared" si="84"/>
        <v>15081.329145756159</v>
      </c>
      <c r="BH106" s="158">
        <f t="shared" si="84"/>
        <v>0</v>
      </c>
      <c r="BK106" s="155"/>
      <c r="BL106" s="155"/>
      <c r="BM106" s="155"/>
      <c r="BN106" s="155"/>
      <c r="BO106" s="155"/>
      <c r="BP106" s="155"/>
      <c r="BQ106" s="155"/>
    </row>
    <row r="107" spans="1:69" x14ac:dyDescent="0.3">
      <c r="A107" s="119"/>
      <c r="B107" s="159" t="s">
        <v>219</v>
      </c>
      <c r="C107" s="160"/>
      <c r="D107" s="161"/>
      <c r="E107" s="162">
        <f>SUMIF($F$7:$F$105,"x",$E$7:$E$105)</f>
        <v>246500.93000000005</v>
      </c>
      <c r="F107" s="163"/>
      <c r="G107" s="163"/>
      <c r="H107" s="164"/>
      <c r="I107" s="165"/>
      <c r="J107" s="166">
        <f>SUMIF($F$7:$F$105,"x",J$7:J$105)</f>
        <v>16089</v>
      </c>
      <c r="K107" s="167"/>
      <c r="L107" s="166">
        <f>SUMIF($F$7:$F$105,"x",L$7:L$105)</f>
        <v>33469.81</v>
      </c>
      <c r="M107" s="372"/>
      <c r="N107" s="166">
        <f>SUMIF($F$7:$F$105,"x",N$7:N$105)</f>
        <v>44992.85</v>
      </c>
      <c r="O107" s="372"/>
      <c r="P107" s="166">
        <f>SUMIF($F$7:$F$105,"x",P$7:P$105)</f>
        <v>15197.680000000002</v>
      </c>
      <c r="Q107" s="373"/>
      <c r="R107" s="166">
        <f>SUMIF($F$7:$F$105,"x",R$7:R$105)</f>
        <v>13126.570000000002</v>
      </c>
      <c r="S107" s="374"/>
      <c r="T107" s="166">
        <f>SUMIF($F$7:$F$105,"x",T$7:T$105)</f>
        <v>5149.7800000000007</v>
      </c>
      <c r="U107" s="372"/>
      <c r="V107" s="166">
        <f>SUMIF($F$7:$F$105,"x",V$7:V$105)</f>
        <v>1100.06</v>
      </c>
      <c r="W107" s="372"/>
      <c r="X107" s="166">
        <f>SUMIF($F$7:$F$105,"x",X$7:X$105)</f>
        <v>1086.6499999999999</v>
      </c>
      <c r="Y107" s="375"/>
      <c r="Z107" s="166">
        <f>SUMIF($F$7:$F$105,"x",Z$7:Z$105)</f>
        <v>1806.56</v>
      </c>
      <c r="AA107" s="167"/>
      <c r="AB107" s="166">
        <f>SUMIF($F$7:$F$105,"x",AB$7:AB$105)</f>
        <v>2201.83</v>
      </c>
      <c r="AC107" s="167"/>
      <c r="AD107" s="166">
        <f>SUMIF($F$7:$F$105,"x",AD$7:AD$105)</f>
        <v>6130.68</v>
      </c>
      <c r="AE107" s="166"/>
      <c r="AF107" s="166">
        <f>SUMIF($F$7:$F$105,"x",AF$7:AF$105)</f>
        <v>0</v>
      </c>
      <c r="AG107" s="168"/>
      <c r="AH107" s="166">
        <f>SUMIF($F$7:$F$105,"x",AH$7:AH$105)</f>
        <v>106149.45999999999</v>
      </c>
      <c r="AI107" s="166"/>
      <c r="AJ107" s="166">
        <f t="shared" ref="AJ107:AU107" si="85">SUMIF($F$7:$F$105,"x",AJ$7:AJ$105)</f>
        <v>4839.8617033692135</v>
      </c>
      <c r="AK107" s="166">
        <f t="shared" si="85"/>
        <v>18721.959285980534</v>
      </c>
      <c r="AL107" s="166">
        <f t="shared" si="85"/>
        <v>31629.190916485015</v>
      </c>
      <c r="AM107" s="166">
        <f t="shared" si="85"/>
        <v>23143.577202159377</v>
      </c>
      <c r="AN107" s="166">
        <f t="shared" si="85"/>
        <v>10263.793365366606</v>
      </c>
      <c r="AO107" s="166">
        <f t="shared" si="85"/>
        <v>4026.7569315816513</v>
      </c>
      <c r="AP107" s="166">
        <f t="shared" si="85"/>
        <v>1064.063185159823</v>
      </c>
      <c r="AQ107" s="166">
        <f t="shared" si="85"/>
        <v>761.99436654697138</v>
      </c>
      <c r="AR107" s="166">
        <f t="shared" si="85"/>
        <v>1226.9878855670688</v>
      </c>
      <c r="AS107" s="166">
        <f t="shared" si="85"/>
        <v>1520.6260120275642</v>
      </c>
      <c r="AT107" s="166">
        <f t="shared" si="85"/>
        <v>8950.6491457561588</v>
      </c>
      <c r="AU107" s="166">
        <f t="shared" si="85"/>
        <v>0</v>
      </c>
      <c r="AV107" s="169"/>
      <c r="AW107" s="166">
        <f t="shared" ref="AW107:BH107" si="86">SUMIF($F$7:$F$105,"x",AW$7:AW$105)</f>
        <v>20928.861703369214</v>
      </c>
      <c r="AX107" s="166">
        <f t="shared" si="86"/>
        <v>52191.769285980561</v>
      </c>
      <c r="AY107" s="166">
        <f t="shared" si="86"/>
        <v>76622.040916485028</v>
      </c>
      <c r="AZ107" s="166">
        <f t="shared" si="86"/>
        <v>38341.257202159388</v>
      </c>
      <c r="BA107" s="166">
        <f t="shared" si="86"/>
        <v>23390.363365366615</v>
      </c>
      <c r="BB107" s="166">
        <f t="shared" si="86"/>
        <v>9176.5369315816552</v>
      </c>
      <c r="BC107" s="166">
        <f t="shared" si="86"/>
        <v>2164.1231851598232</v>
      </c>
      <c r="BD107" s="166">
        <f t="shared" si="86"/>
        <v>1848.6443665469715</v>
      </c>
      <c r="BE107" s="166">
        <f t="shared" si="86"/>
        <v>3033.5478855670685</v>
      </c>
      <c r="BF107" s="166">
        <f t="shared" si="86"/>
        <v>3722.4560120275646</v>
      </c>
      <c r="BG107" s="166">
        <f t="shared" si="86"/>
        <v>15081.329145756159</v>
      </c>
      <c r="BH107" s="170">
        <f t="shared" si="86"/>
        <v>0</v>
      </c>
      <c r="BK107" s="155"/>
      <c r="BL107" s="155"/>
      <c r="BM107" s="155"/>
      <c r="BN107" s="155"/>
      <c r="BO107" s="155"/>
      <c r="BP107" s="155"/>
      <c r="BQ107" s="155"/>
    </row>
    <row r="108" spans="1:69" s="155" customFormat="1" x14ac:dyDescent="0.3">
      <c r="A108" s="119"/>
      <c r="B108" s="159" t="s">
        <v>220</v>
      </c>
      <c r="C108" s="160"/>
      <c r="D108" s="161"/>
      <c r="E108" s="171">
        <f>SUMIF($G$7:$G$105,"x",$E$7:$E$105)</f>
        <v>0</v>
      </c>
      <c r="F108" s="163"/>
      <c r="G108" s="163"/>
      <c r="H108" s="164"/>
      <c r="I108" s="165"/>
      <c r="J108" s="166">
        <f>SUMIF($G$7:$G$105,"x",J$7:J$105)</f>
        <v>0</v>
      </c>
      <c r="K108" s="167"/>
      <c r="L108" s="166">
        <f>SUMIF($G$7:$G$105,"x",L$7:L$105)</f>
        <v>0</v>
      </c>
      <c r="M108" s="372"/>
      <c r="N108" s="166">
        <f>SUMIF($G$7:$G$105,"x",N$7:N$105)</f>
        <v>0</v>
      </c>
      <c r="O108" s="372"/>
      <c r="P108" s="166">
        <f>SUMIF($G$7:$G$105,"x",P$7:P$105)</f>
        <v>0</v>
      </c>
      <c r="Q108" s="373"/>
      <c r="R108" s="166">
        <f>SUMIF($G$7:$G$105,"x",R$7:R$105)</f>
        <v>0</v>
      </c>
      <c r="S108" s="374"/>
      <c r="T108" s="166">
        <f>SUMIF($G$7:$G$105,"x",T$7:T$105)</f>
        <v>0</v>
      </c>
      <c r="U108" s="372"/>
      <c r="V108" s="166">
        <f>SUMIF($G$7:$G$105,"x",V$7:V$105)</f>
        <v>0</v>
      </c>
      <c r="W108" s="372"/>
      <c r="X108" s="166">
        <f>SUMIF($G$7:$G$105,"x",X$7:X$105)</f>
        <v>0</v>
      </c>
      <c r="Y108" s="375"/>
      <c r="Z108" s="166">
        <f>SUMIF($G$7:$G$105,"x",Z$7:Z$105)</f>
        <v>0</v>
      </c>
      <c r="AA108" s="167"/>
      <c r="AB108" s="166">
        <f>SUMIF($G$7:$G$105,"x",AB$7:AB$105)</f>
        <v>0</v>
      </c>
      <c r="AC108" s="167"/>
      <c r="AD108" s="166">
        <f>SUMIF($G$7:$G$105,"x",AD$7:AD$105)</f>
        <v>0</v>
      </c>
      <c r="AE108" s="166"/>
      <c r="AF108" s="166">
        <f>SUMIF($G$7:$G$105,"x",AF$7:AF$105)</f>
        <v>0</v>
      </c>
      <c r="AG108" s="168"/>
      <c r="AH108" s="166">
        <f>SUMIF($G$7:$G$105,"x",AH$7:AH$105)</f>
        <v>0</v>
      </c>
      <c r="AI108" s="166"/>
      <c r="AJ108" s="166">
        <f t="shared" ref="AJ108:AU108" si="87">SUMIF($G$7:$G$105,"x",AJ$7:AJ$105)</f>
        <v>0</v>
      </c>
      <c r="AK108" s="166">
        <f t="shared" si="87"/>
        <v>0</v>
      </c>
      <c r="AL108" s="166">
        <f t="shared" si="87"/>
        <v>0</v>
      </c>
      <c r="AM108" s="166">
        <f t="shared" si="87"/>
        <v>0</v>
      </c>
      <c r="AN108" s="166">
        <f t="shared" si="87"/>
        <v>0</v>
      </c>
      <c r="AO108" s="166">
        <f t="shared" si="87"/>
        <v>0</v>
      </c>
      <c r="AP108" s="166">
        <f t="shared" si="87"/>
        <v>0</v>
      </c>
      <c r="AQ108" s="166">
        <f t="shared" si="87"/>
        <v>0</v>
      </c>
      <c r="AR108" s="166">
        <f t="shared" si="87"/>
        <v>0</v>
      </c>
      <c r="AS108" s="166">
        <f t="shared" si="87"/>
        <v>0</v>
      </c>
      <c r="AT108" s="166">
        <f t="shared" si="87"/>
        <v>0</v>
      </c>
      <c r="AU108" s="166">
        <f t="shared" si="87"/>
        <v>0</v>
      </c>
      <c r="AV108" s="169"/>
      <c r="AW108" s="166">
        <f t="shared" ref="AW108:BH108" si="88">SUMIF($G$7:$G$105,"x",AW$7:AW$105)</f>
        <v>0</v>
      </c>
      <c r="AX108" s="166">
        <f t="shared" si="88"/>
        <v>0</v>
      </c>
      <c r="AY108" s="166">
        <f t="shared" si="88"/>
        <v>0</v>
      </c>
      <c r="AZ108" s="166">
        <f t="shared" si="88"/>
        <v>0</v>
      </c>
      <c r="BA108" s="166">
        <f t="shared" si="88"/>
        <v>0</v>
      </c>
      <c r="BB108" s="166">
        <f t="shared" si="88"/>
        <v>0</v>
      </c>
      <c r="BC108" s="166">
        <f t="shared" si="88"/>
        <v>0</v>
      </c>
      <c r="BD108" s="166">
        <f t="shared" si="88"/>
        <v>0</v>
      </c>
      <c r="BE108" s="166">
        <f t="shared" si="88"/>
        <v>0</v>
      </c>
      <c r="BF108" s="166">
        <f t="shared" si="88"/>
        <v>0</v>
      </c>
      <c r="BG108" s="166">
        <f t="shared" si="88"/>
        <v>0</v>
      </c>
      <c r="BH108" s="170">
        <f t="shared" si="88"/>
        <v>0</v>
      </c>
      <c r="BK108" s="95"/>
      <c r="BL108" s="95"/>
      <c r="BM108" s="95"/>
      <c r="BN108" s="95"/>
      <c r="BO108" s="95"/>
      <c r="BP108" s="95"/>
      <c r="BQ108" s="95"/>
    </row>
    <row r="109" spans="1:69" s="155" customFormat="1" x14ac:dyDescent="0.3">
      <c r="A109" s="119"/>
      <c r="B109" s="172" t="s">
        <v>44</v>
      </c>
      <c r="C109" s="173"/>
      <c r="D109" s="174"/>
      <c r="E109" s="175">
        <f>E106*2.5%</f>
        <v>6162.523250000002</v>
      </c>
      <c r="F109" s="176"/>
      <c r="G109" s="176"/>
      <c r="H109" s="177"/>
      <c r="I109" s="178"/>
      <c r="J109" s="179">
        <f>J106*2.5%</f>
        <v>402.22500000000002</v>
      </c>
      <c r="K109" s="180"/>
      <c r="L109" s="179">
        <f>L106*2.5%</f>
        <v>836.74524999999994</v>
      </c>
      <c r="M109" s="376"/>
      <c r="N109" s="179">
        <f>N106*2.5%</f>
        <v>1124.82125</v>
      </c>
      <c r="O109" s="376"/>
      <c r="P109" s="179">
        <f>P106*2.5%</f>
        <v>379.94200000000006</v>
      </c>
      <c r="Q109" s="377"/>
      <c r="R109" s="179">
        <f>R106*2.5%</f>
        <v>328.16425000000004</v>
      </c>
      <c r="S109" s="377"/>
      <c r="T109" s="179">
        <f>T106*2.5%</f>
        <v>128.74450000000002</v>
      </c>
      <c r="U109" s="376"/>
      <c r="V109" s="179">
        <f>V106*2.5%</f>
        <v>27.5015</v>
      </c>
      <c r="W109" s="376"/>
      <c r="X109" s="179">
        <f>X106*2.5%</f>
        <v>27.166249999999998</v>
      </c>
      <c r="Y109" s="378"/>
      <c r="Z109" s="179">
        <f>Z106*2.5%</f>
        <v>45.164000000000001</v>
      </c>
      <c r="AA109" s="180"/>
      <c r="AB109" s="179">
        <f>AB106*2.5%</f>
        <v>55.045749999999998</v>
      </c>
      <c r="AC109" s="180"/>
      <c r="AD109" s="179">
        <f>AD106*2.5%</f>
        <v>153.26700000000002</v>
      </c>
      <c r="AE109" s="179"/>
      <c r="AF109" s="179">
        <f>AF106*2.5%</f>
        <v>0</v>
      </c>
      <c r="AG109" s="178"/>
      <c r="AH109" s="179">
        <f>AH106*2.5%</f>
        <v>2653.7365</v>
      </c>
      <c r="AI109" s="179"/>
      <c r="AJ109" s="179">
        <f t="shared" ref="AJ109:AU109" si="89">AJ106*2.5%</f>
        <v>120.99654258423034</v>
      </c>
      <c r="AK109" s="179">
        <f t="shared" si="89"/>
        <v>468.04898214951339</v>
      </c>
      <c r="AL109" s="179">
        <f t="shared" si="89"/>
        <v>790.72977291212544</v>
      </c>
      <c r="AM109" s="179">
        <f t="shared" si="89"/>
        <v>578.58943005398442</v>
      </c>
      <c r="AN109" s="179">
        <f t="shared" si="89"/>
        <v>256.59483413416518</v>
      </c>
      <c r="AO109" s="179">
        <f t="shared" si="89"/>
        <v>100.66892328954128</v>
      </c>
      <c r="AP109" s="179">
        <f t="shared" si="89"/>
        <v>26.601579628995577</v>
      </c>
      <c r="AQ109" s="179">
        <f t="shared" si="89"/>
        <v>19.049859163674284</v>
      </c>
      <c r="AR109" s="179">
        <f t="shared" si="89"/>
        <v>30.674697139176722</v>
      </c>
      <c r="AS109" s="179">
        <f t="shared" si="89"/>
        <v>38.01565030068911</v>
      </c>
      <c r="AT109" s="179">
        <f t="shared" si="89"/>
        <v>223.76622864390399</v>
      </c>
      <c r="AU109" s="179">
        <f t="shared" si="89"/>
        <v>0</v>
      </c>
      <c r="AV109" s="179"/>
      <c r="AW109" s="179">
        <f t="shared" ref="AW109:BH109" si="90">AW106*2.5%</f>
        <v>523.22154258423041</v>
      </c>
      <c r="AX109" s="179">
        <f t="shared" si="90"/>
        <v>1304.7942321495141</v>
      </c>
      <c r="AY109" s="179">
        <f t="shared" si="90"/>
        <v>1915.5510229121257</v>
      </c>
      <c r="AZ109" s="179">
        <f t="shared" si="90"/>
        <v>958.53143005398476</v>
      </c>
      <c r="BA109" s="179">
        <f t="shared" si="90"/>
        <v>584.75908413416539</v>
      </c>
      <c r="BB109" s="179">
        <f t="shared" si="90"/>
        <v>229.41342328954138</v>
      </c>
      <c r="BC109" s="179">
        <f t="shared" si="90"/>
        <v>54.10307962899558</v>
      </c>
      <c r="BD109" s="179">
        <f t="shared" si="90"/>
        <v>46.21610916367429</v>
      </c>
      <c r="BE109" s="179">
        <f t="shared" si="90"/>
        <v>75.838697139176716</v>
      </c>
      <c r="BF109" s="179">
        <f t="shared" si="90"/>
        <v>93.061400300689115</v>
      </c>
      <c r="BG109" s="179">
        <f t="shared" si="90"/>
        <v>377.03322864390401</v>
      </c>
      <c r="BH109" s="181">
        <f t="shared" si="90"/>
        <v>0</v>
      </c>
    </row>
    <row r="110" spans="1:69" x14ac:dyDescent="0.3">
      <c r="A110" s="119"/>
      <c r="B110" s="159" t="s">
        <v>219</v>
      </c>
      <c r="C110" s="182"/>
      <c r="D110" s="183"/>
      <c r="E110" s="166">
        <f>E109*E107/E106</f>
        <v>6162.523250000002</v>
      </c>
      <c r="F110" s="184"/>
      <c r="G110" s="184"/>
      <c r="H110" s="185"/>
      <c r="I110" s="186"/>
      <c r="J110" s="166">
        <f>J109*J107/J106</f>
        <v>402.22500000000002</v>
      </c>
      <c r="K110" s="168"/>
      <c r="L110" s="166">
        <f>L109*L107/L106</f>
        <v>836.74524999999994</v>
      </c>
      <c r="M110" s="374"/>
      <c r="N110" s="166">
        <f>N109*N107/N106</f>
        <v>1124.82125</v>
      </c>
      <c r="O110" s="374"/>
      <c r="P110" s="166">
        <f>P109*P107/P106</f>
        <v>379.94200000000006</v>
      </c>
      <c r="Q110" s="379"/>
      <c r="R110" s="166">
        <f>R109*R107/R106</f>
        <v>328.16425000000004</v>
      </c>
      <c r="S110" s="379"/>
      <c r="T110" s="166">
        <f>T109*T107/T106</f>
        <v>128.74450000000002</v>
      </c>
      <c r="U110" s="374"/>
      <c r="V110" s="166">
        <f>V109*V107/V106</f>
        <v>27.5015</v>
      </c>
      <c r="W110" s="374"/>
      <c r="X110" s="166">
        <f>X109*X107/X106</f>
        <v>27.166249999999998</v>
      </c>
      <c r="Y110" s="380"/>
      <c r="Z110" s="166">
        <f>Z109*Z107/Z106</f>
        <v>45.164000000000001</v>
      </c>
      <c r="AA110" s="168"/>
      <c r="AB110" s="166">
        <f>AB109*AB107/AB106</f>
        <v>55.045749999999998</v>
      </c>
      <c r="AC110" s="168"/>
      <c r="AD110" s="166">
        <f>AD109*AD107/AD106</f>
        <v>153.26700000000002</v>
      </c>
      <c r="AE110" s="166"/>
      <c r="AF110" s="166">
        <f>IFERROR(AF109*AF107/AF106,0)</f>
        <v>0</v>
      </c>
      <c r="AG110" s="186"/>
      <c r="AH110" s="166">
        <f>AH109*AH107/AH106</f>
        <v>2653.7365</v>
      </c>
      <c r="AI110" s="166"/>
      <c r="AJ110" s="166">
        <f t="shared" ref="AJ110:AT110" si="91">AJ109*AJ107/AJ106</f>
        <v>120.99654258423034</v>
      </c>
      <c r="AK110" s="166">
        <f t="shared" si="91"/>
        <v>468.04898214951345</v>
      </c>
      <c r="AL110" s="166">
        <f t="shared" si="91"/>
        <v>790.72977291212544</v>
      </c>
      <c r="AM110" s="166">
        <f t="shared" si="91"/>
        <v>578.58943005398442</v>
      </c>
      <c r="AN110" s="166">
        <f t="shared" si="91"/>
        <v>256.59483413416518</v>
      </c>
      <c r="AO110" s="166">
        <f t="shared" si="91"/>
        <v>100.66892328954128</v>
      </c>
      <c r="AP110" s="166">
        <f t="shared" si="91"/>
        <v>26.601579628995577</v>
      </c>
      <c r="AQ110" s="166">
        <f t="shared" si="91"/>
        <v>19.049859163674284</v>
      </c>
      <c r="AR110" s="166">
        <f t="shared" si="91"/>
        <v>30.674697139176722</v>
      </c>
      <c r="AS110" s="166">
        <f t="shared" si="91"/>
        <v>38.01565030068911</v>
      </c>
      <c r="AT110" s="166">
        <f t="shared" si="91"/>
        <v>223.76622864390399</v>
      </c>
      <c r="AU110" s="166">
        <f>IFERROR(AU109*AU107/AU106,0)</f>
        <v>0</v>
      </c>
      <c r="AV110" s="166"/>
      <c r="AW110" s="166">
        <f t="shared" ref="AW110:BG110" si="92">AW109*AW107/AW106</f>
        <v>523.22154258423041</v>
      </c>
      <c r="AX110" s="166">
        <f t="shared" si="92"/>
        <v>1304.7942321495141</v>
      </c>
      <c r="AY110" s="166">
        <f t="shared" si="92"/>
        <v>1915.5510229121257</v>
      </c>
      <c r="AZ110" s="166">
        <f t="shared" si="92"/>
        <v>958.53143005398476</v>
      </c>
      <c r="BA110" s="166">
        <f t="shared" si="92"/>
        <v>584.75908413416539</v>
      </c>
      <c r="BB110" s="166">
        <f t="shared" si="92"/>
        <v>229.41342328954138</v>
      </c>
      <c r="BC110" s="166">
        <f t="shared" si="92"/>
        <v>54.10307962899558</v>
      </c>
      <c r="BD110" s="166">
        <f t="shared" si="92"/>
        <v>46.21610916367429</v>
      </c>
      <c r="BE110" s="166">
        <f t="shared" si="92"/>
        <v>75.838697139176716</v>
      </c>
      <c r="BF110" s="166">
        <f t="shared" si="92"/>
        <v>93.061400300689115</v>
      </c>
      <c r="BG110" s="166">
        <f t="shared" si="92"/>
        <v>377.03322864390401</v>
      </c>
      <c r="BH110" s="170">
        <f>IFERROR(BH109*BH107/BH106,0)</f>
        <v>0</v>
      </c>
      <c r="BK110" s="155"/>
      <c r="BL110" s="155"/>
      <c r="BM110" s="155"/>
      <c r="BN110" s="155"/>
      <c r="BO110" s="155"/>
      <c r="BP110" s="155"/>
      <c r="BQ110" s="155"/>
    </row>
    <row r="111" spans="1:69" s="155" customFormat="1" x14ac:dyDescent="0.3">
      <c r="A111" s="119"/>
      <c r="B111" s="159" t="s">
        <v>220</v>
      </c>
      <c r="C111" s="182"/>
      <c r="D111" s="183"/>
      <c r="E111" s="166">
        <f>E109*E108/E106</f>
        <v>0</v>
      </c>
      <c r="F111" s="184"/>
      <c r="G111" s="184"/>
      <c r="H111" s="185"/>
      <c r="I111" s="186"/>
      <c r="J111" s="166">
        <f>J109*J108/J106</f>
        <v>0</v>
      </c>
      <c r="K111" s="168"/>
      <c r="L111" s="166">
        <f>L109*L108/L106</f>
        <v>0</v>
      </c>
      <c r="M111" s="374"/>
      <c r="N111" s="166">
        <f>N109*N108/N106</f>
        <v>0</v>
      </c>
      <c r="O111" s="374"/>
      <c r="P111" s="166">
        <f>P109*P108/P106</f>
        <v>0</v>
      </c>
      <c r="Q111" s="379"/>
      <c r="R111" s="166">
        <f>R109*R108/R106</f>
        <v>0</v>
      </c>
      <c r="S111" s="379"/>
      <c r="T111" s="166">
        <f>T109*T108/T106</f>
        <v>0</v>
      </c>
      <c r="U111" s="374"/>
      <c r="V111" s="166">
        <f>V109*V108/V106</f>
        <v>0</v>
      </c>
      <c r="W111" s="374"/>
      <c r="X111" s="166">
        <f>X109*X108/X106</f>
        <v>0</v>
      </c>
      <c r="Y111" s="380"/>
      <c r="Z111" s="166">
        <f>Z109*Z108/Z106</f>
        <v>0</v>
      </c>
      <c r="AA111" s="168"/>
      <c r="AB111" s="166">
        <f>AB109*AB108/AB106</f>
        <v>0</v>
      </c>
      <c r="AC111" s="168"/>
      <c r="AD111" s="166">
        <f>AD109*AD108/AD106</f>
        <v>0</v>
      </c>
      <c r="AE111" s="166"/>
      <c r="AF111" s="166">
        <f>IFERROR(AF109*AF108/AF106,0)</f>
        <v>0</v>
      </c>
      <c r="AG111" s="186"/>
      <c r="AH111" s="166">
        <f>AH109*AH108/AH106</f>
        <v>0</v>
      </c>
      <c r="AI111" s="166"/>
      <c r="AJ111" s="166">
        <f t="shared" ref="AJ111:AT111" si="93">AJ109*AJ108/AJ106</f>
        <v>0</v>
      </c>
      <c r="AK111" s="166">
        <f t="shared" si="93"/>
        <v>0</v>
      </c>
      <c r="AL111" s="166">
        <f t="shared" si="93"/>
        <v>0</v>
      </c>
      <c r="AM111" s="166">
        <f t="shared" si="93"/>
        <v>0</v>
      </c>
      <c r="AN111" s="166">
        <f t="shared" si="93"/>
        <v>0</v>
      </c>
      <c r="AO111" s="166">
        <f t="shared" si="93"/>
        <v>0</v>
      </c>
      <c r="AP111" s="166">
        <f t="shared" si="93"/>
        <v>0</v>
      </c>
      <c r="AQ111" s="166">
        <f t="shared" si="93"/>
        <v>0</v>
      </c>
      <c r="AR111" s="166">
        <f t="shared" si="93"/>
        <v>0</v>
      </c>
      <c r="AS111" s="166">
        <f t="shared" si="93"/>
        <v>0</v>
      </c>
      <c r="AT111" s="166">
        <f t="shared" si="93"/>
        <v>0</v>
      </c>
      <c r="AU111" s="166">
        <f>IFERROR(AU109*AU108/AU106,0)</f>
        <v>0</v>
      </c>
      <c r="AV111" s="166"/>
      <c r="AW111" s="166">
        <f t="shared" ref="AW111:BG111" si="94">AW109*AW108/AW106</f>
        <v>0</v>
      </c>
      <c r="AX111" s="166">
        <f t="shared" si="94"/>
        <v>0</v>
      </c>
      <c r="AY111" s="166">
        <f t="shared" si="94"/>
        <v>0</v>
      </c>
      <c r="AZ111" s="166">
        <f t="shared" si="94"/>
        <v>0</v>
      </c>
      <c r="BA111" s="166">
        <f t="shared" si="94"/>
        <v>0</v>
      </c>
      <c r="BB111" s="166">
        <f t="shared" si="94"/>
        <v>0</v>
      </c>
      <c r="BC111" s="166">
        <f t="shared" si="94"/>
        <v>0</v>
      </c>
      <c r="BD111" s="166">
        <f t="shared" si="94"/>
        <v>0</v>
      </c>
      <c r="BE111" s="166">
        <f t="shared" si="94"/>
        <v>0</v>
      </c>
      <c r="BF111" s="166">
        <f t="shared" si="94"/>
        <v>0</v>
      </c>
      <c r="BG111" s="166">
        <f t="shared" si="94"/>
        <v>0</v>
      </c>
      <c r="BH111" s="170">
        <f>IFERROR(BH109*BH108/BH106,0)</f>
        <v>0</v>
      </c>
      <c r="BK111" s="95"/>
      <c r="BL111" s="95"/>
      <c r="BM111" s="95"/>
      <c r="BN111" s="95"/>
      <c r="BO111" s="95"/>
      <c r="BP111" s="95"/>
      <c r="BQ111" s="95"/>
    </row>
    <row r="112" spans="1:69" s="155" customFormat="1" x14ac:dyDescent="0.3">
      <c r="A112" s="119"/>
      <c r="B112" s="187" t="s">
        <v>221</v>
      </c>
      <c r="C112" s="188"/>
      <c r="D112" s="189"/>
      <c r="E112" s="190">
        <f>SUM(E107:E109)</f>
        <v>252663.45325000005</v>
      </c>
      <c r="F112" s="189"/>
      <c r="G112" s="189"/>
      <c r="H112" s="188"/>
      <c r="I112" s="191"/>
      <c r="J112" s="192">
        <f>J106+J109</f>
        <v>16491.224999999999</v>
      </c>
      <c r="K112" s="193"/>
      <c r="L112" s="192">
        <f>L106+L109</f>
        <v>34306.555249999998</v>
      </c>
      <c r="M112" s="381"/>
      <c r="N112" s="192">
        <f>N106+N109</f>
        <v>46117.671249999999</v>
      </c>
      <c r="O112" s="381"/>
      <c r="P112" s="192">
        <f>P106+P109</f>
        <v>15577.622000000003</v>
      </c>
      <c r="Q112" s="382"/>
      <c r="R112" s="192">
        <f>R106+R109</f>
        <v>13454.734250000001</v>
      </c>
      <c r="S112" s="382"/>
      <c r="T112" s="192">
        <f>T106+T109</f>
        <v>5278.5245000000004</v>
      </c>
      <c r="U112" s="381"/>
      <c r="V112" s="192">
        <f>V106+V109</f>
        <v>1127.5615</v>
      </c>
      <c r="W112" s="381"/>
      <c r="X112" s="192">
        <f>X106+X109</f>
        <v>1113.8162499999999</v>
      </c>
      <c r="Y112" s="383"/>
      <c r="Z112" s="192">
        <f>Z106+Z109</f>
        <v>1851.7239999999999</v>
      </c>
      <c r="AA112" s="193"/>
      <c r="AB112" s="192">
        <f>AB106+AB109</f>
        <v>2256.8757500000002</v>
      </c>
      <c r="AC112" s="193"/>
      <c r="AD112" s="192">
        <f>AD106+AD109</f>
        <v>6283.9470000000001</v>
      </c>
      <c r="AE112" s="192"/>
      <c r="AF112" s="192">
        <f>AF106+AF109</f>
        <v>0</v>
      </c>
      <c r="AG112" s="191"/>
      <c r="AH112" s="192">
        <f>AH106+AH109</f>
        <v>108803.19649999999</v>
      </c>
      <c r="AI112" s="194"/>
      <c r="AJ112" s="192">
        <f t="shared" ref="AJ112:AU114" si="95">AJ106+AJ109</f>
        <v>4960.8582459534437</v>
      </c>
      <c r="AK112" s="192">
        <f t="shared" si="95"/>
        <v>19190.008268130048</v>
      </c>
      <c r="AL112" s="192">
        <f t="shared" si="95"/>
        <v>32419.920689397139</v>
      </c>
      <c r="AM112" s="192">
        <f t="shared" si="95"/>
        <v>23722.166632213361</v>
      </c>
      <c r="AN112" s="192">
        <f t="shared" si="95"/>
        <v>10520.38819950077</v>
      </c>
      <c r="AO112" s="192">
        <f t="shared" si="95"/>
        <v>4127.4258548711923</v>
      </c>
      <c r="AP112" s="192">
        <f t="shared" si="95"/>
        <v>1090.6647647888185</v>
      </c>
      <c r="AQ112" s="192">
        <f t="shared" si="95"/>
        <v>781.04422571064561</v>
      </c>
      <c r="AR112" s="192">
        <f t="shared" si="95"/>
        <v>1257.6625827062455</v>
      </c>
      <c r="AS112" s="192">
        <f t="shared" si="95"/>
        <v>1558.6416623282532</v>
      </c>
      <c r="AT112" s="192">
        <f t="shared" si="95"/>
        <v>9174.4153744000632</v>
      </c>
      <c r="AU112" s="192">
        <f t="shared" si="95"/>
        <v>0</v>
      </c>
      <c r="AV112" s="192"/>
      <c r="AW112" s="192">
        <f t="shared" ref="AW112:BH114" si="96">AW106+AW109</f>
        <v>21452.083245953443</v>
      </c>
      <c r="AX112" s="192">
        <f t="shared" si="96"/>
        <v>53496.563518130075</v>
      </c>
      <c r="AY112" s="192">
        <f t="shared" si="96"/>
        <v>78537.591939397156</v>
      </c>
      <c r="AZ112" s="192">
        <f t="shared" si="96"/>
        <v>39299.788632213371</v>
      </c>
      <c r="BA112" s="192">
        <f t="shared" si="96"/>
        <v>23975.122449500781</v>
      </c>
      <c r="BB112" s="192">
        <f t="shared" si="96"/>
        <v>9405.9503548711964</v>
      </c>
      <c r="BC112" s="192">
        <f t="shared" si="96"/>
        <v>2218.2262647888188</v>
      </c>
      <c r="BD112" s="192">
        <f t="shared" si="96"/>
        <v>1894.8604757106457</v>
      </c>
      <c r="BE112" s="192">
        <f t="shared" si="96"/>
        <v>3109.3865827062455</v>
      </c>
      <c r="BF112" s="192">
        <f t="shared" si="96"/>
        <v>3815.5174123282536</v>
      </c>
      <c r="BG112" s="192">
        <f t="shared" si="96"/>
        <v>15458.362374400063</v>
      </c>
      <c r="BH112" s="195">
        <f t="shared" si="96"/>
        <v>0</v>
      </c>
    </row>
    <row r="113" spans="1:69" x14ac:dyDescent="0.3">
      <c r="A113" s="119"/>
      <c r="B113" s="159" t="s">
        <v>222</v>
      </c>
      <c r="C113" s="196"/>
      <c r="D113" s="161"/>
      <c r="E113" s="162">
        <f>SUMIF($F$7:$F$105,"x",$E$7:$E$105)</f>
        <v>246500.93000000005</v>
      </c>
      <c r="F113" s="161"/>
      <c r="G113" s="161"/>
      <c r="H113" s="196"/>
      <c r="I113" s="186"/>
      <c r="J113" s="166">
        <f t="shared" ref="J113:J114" si="97">J107+J110</f>
        <v>16491.224999999999</v>
      </c>
      <c r="K113" s="168"/>
      <c r="L113" s="166">
        <f t="shared" ref="L113:N114" si="98">L107+L110</f>
        <v>34306.555249999998</v>
      </c>
      <c r="M113" s="374"/>
      <c r="N113" s="166">
        <f t="shared" si="98"/>
        <v>46117.671249999999</v>
      </c>
      <c r="O113" s="374"/>
      <c r="P113" s="166">
        <f t="shared" ref="P113:P114" si="99">P107+P110</f>
        <v>15577.622000000003</v>
      </c>
      <c r="Q113" s="379"/>
      <c r="R113" s="166">
        <f t="shared" ref="R113:R114" si="100">R107+R110</f>
        <v>13454.734250000001</v>
      </c>
      <c r="S113" s="379"/>
      <c r="T113" s="166">
        <f t="shared" ref="T113:T114" si="101">T107+T110</f>
        <v>5278.5245000000004</v>
      </c>
      <c r="U113" s="374"/>
      <c r="V113" s="166">
        <f t="shared" ref="V113:V114" si="102">V107+V110</f>
        <v>1127.5615</v>
      </c>
      <c r="W113" s="374"/>
      <c r="X113" s="166">
        <f t="shared" ref="X113:X114" si="103">X107+X110</f>
        <v>1113.8162499999999</v>
      </c>
      <c r="Y113" s="380"/>
      <c r="Z113" s="166">
        <f t="shared" ref="Z113:Z114" si="104">Z107+Z110</f>
        <v>1851.7239999999999</v>
      </c>
      <c r="AA113" s="168"/>
      <c r="AB113" s="166">
        <f t="shared" ref="AB113:AB114" si="105">AB107+AB110</f>
        <v>2256.8757500000002</v>
      </c>
      <c r="AC113" s="168"/>
      <c r="AD113" s="166">
        <f t="shared" ref="AD113:AF114" si="106">AD107+AD110</f>
        <v>6283.9470000000001</v>
      </c>
      <c r="AE113" s="166"/>
      <c r="AF113" s="166">
        <f t="shared" si="106"/>
        <v>0</v>
      </c>
      <c r="AG113" s="186"/>
      <c r="AH113" s="166">
        <f t="shared" ref="AH113:AH114" si="107">AH107+AH110</f>
        <v>108803.19649999999</v>
      </c>
      <c r="AI113" s="166"/>
      <c r="AJ113" s="166">
        <f t="shared" si="95"/>
        <v>4960.8582459534437</v>
      </c>
      <c r="AK113" s="166">
        <f t="shared" si="95"/>
        <v>19190.008268130048</v>
      </c>
      <c r="AL113" s="166">
        <f t="shared" si="95"/>
        <v>32419.920689397139</v>
      </c>
      <c r="AM113" s="166">
        <f t="shared" si="95"/>
        <v>23722.166632213361</v>
      </c>
      <c r="AN113" s="166">
        <f t="shared" si="95"/>
        <v>10520.38819950077</v>
      </c>
      <c r="AO113" s="166">
        <f t="shared" si="95"/>
        <v>4127.4258548711923</v>
      </c>
      <c r="AP113" s="166">
        <f t="shared" si="95"/>
        <v>1090.6647647888185</v>
      </c>
      <c r="AQ113" s="166">
        <f t="shared" si="95"/>
        <v>781.04422571064561</v>
      </c>
      <c r="AR113" s="166">
        <f t="shared" si="95"/>
        <v>1257.6625827062455</v>
      </c>
      <c r="AS113" s="166">
        <f t="shared" si="95"/>
        <v>1558.6416623282532</v>
      </c>
      <c r="AT113" s="166">
        <f t="shared" si="95"/>
        <v>9174.4153744000632</v>
      </c>
      <c r="AU113" s="166">
        <f t="shared" si="95"/>
        <v>0</v>
      </c>
      <c r="AV113" s="166"/>
      <c r="AW113" s="166">
        <f t="shared" si="96"/>
        <v>21452.083245953443</v>
      </c>
      <c r="AX113" s="166">
        <f t="shared" si="96"/>
        <v>53496.563518130075</v>
      </c>
      <c r="AY113" s="166">
        <f t="shared" si="96"/>
        <v>78537.591939397156</v>
      </c>
      <c r="AZ113" s="166">
        <f t="shared" si="96"/>
        <v>39299.788632213371</v>
      </c>
      <c r="BA113" s="166">
        <f t="shared" si="96"/>
        <v>23975.122449500781</v>
      </c>
      <c r="BB113" s="166">
        <f t="shared" si="96"/>
        <v>9405.9503548711964</v>
      </c>
      <c r="BC113" s="166">
        <f t="shared" si="96"/>
        <v>2218.2262647888188</v>
      </c>
      <c r="BD113" s="166">
        <f t="shared" si="96"/>
        <v>1894.8604757106457</v>
      </c>
      <c r="BE113" s="166">
        <f t="shared" si="96"/>
        <v>3109.3865827062455</v>
      </c>
      <c r="BF113" s="166">
        <f t="shared" si="96"/>
        <v>3815.5174123282536</v>
      </c>
      <c r="BG113" s="166">
        <f t="shared" si="96"/>
        <v>15458.362374400063</v>
      </c>
      <c r="BH113" s="170">
        <f t="shared" si="96"/>
        <v>0</v>
      </c>
      <c r="BK113" s="155"/>
      <c r="BL113" s="155"/>
      <c r="BM113" s="155"/>
      <c r="BN113" s="155"/>
      <c r="BO113" s="155"/>
      <c r="BP113" s="155"/>
      <c r="BQ113" s="155"/>
    </row>
    <row r="114" spans="1:69" s="155" customFormat="1" x14ac:dyDescent="0.3">
      <c r="A114" s="119"/>
      <c r="B114" s="159" t="s">
        <v>223</v>
      </c>
      <c r="C114" s="196"/>
      <c r="D114" s="161"/>
      <c r="E114" s="171">
        <f>SUMIF($G$7:$G$105,"x",$E$7:$E$105)</f>
        <v>0</v>
      </c>
      <c r="F114" s="161"/>
      <c r="G114" s="161"/>
      <c r="H114" s="196"/>
      <c r="I114" s="186"/>
      <c r="J114" s="166">
        <f t="shared" si="97"/>
        <v>0</v>
      </c>
      <c r="K114" s="168"/>
      <c r="L114" s="166">
        <f t="shared" si="98"/>
        <v>0</v>
      </c>
      <c r="M114" s="374"/>
      <c r="N114" s="166">
        <f t="shared" si="98"/>
        <v>0</v>
      </c>
      <c r="O114" s="374"/>
      <c r="P114" s="166">
        <f t="shared" si="99"/>
        <v>0</v>
      </c>
      <c r="Q114" s="379"/>
      <c r="R114" s="166">
        <f t="shared" si="100"/>
        <v>0</v>
      </c>
      <c r="S114" s="379"/>
      <c r="T114" s="166">
        <f t="shared" si="101"/>
        <v>0</v>
      </c>
      <c r="U114" s="374"/>
      <c r="V114" s="166">
        <f t="shared" si="102"/>
        <v>0</v>
      </c>
      <c r="W114" s="374"/>
      <c r="X114" s="166">
        <f t="shared" si="103"/>
        <v>0</v>
      </c>
      <c r="Y114" s="380"/>
      <c r="Z114" s="166">
        <f t="shared" si="104"/>
        <v>0</v>
      </c>
      <c r="AA114" s="168"/>
      <c r="AB114" s="166">
        <f t="shared" si="105"/>
        <v>0</v>
      </c>
      <c r="AC114" s="168"/>
      <c r="AD114" s="166">
        <f t="shared" si="106"/>
        <v>0</v>
      </c>
      <c r="AE114" s="166"/>
      <c r="AF114" s="166">
        <f t="shared" si="106"/>
        <v>0</v>
      </c>
      <c r="AG114" s="186"/>
      <c r="AH114" s="166">
        <f t="shared" si="107"/>
        <v>0</v>
      </c>
      <c r="AI114" s="166"/>
      <c r="AJ114" s="166">
        <f t="shared" si="95"/>
        <v>0</v>
      </c>
      <c r="AK114" s="166">
        <f t="shared" si="95"/>
        <v>0</v>
      </c>
      <c r="AL114" s="166">
        <f t="shared" si="95"/>
        <v>0</v>
      </c>
      <c r="AM114" s="166">
        <f t="shared" si="95"/>
        <v>0</v>
      </c>
      <c r="AN114" s="166">
        <f t="shared" si="95"/>
        <v>0</v>
      </c>
      <c r="AO114" s="166">
        <f t="shared" si="95"/>
        <v>0</v>
      </c>
      <c r="AP114" s="166">
        <f t="shared" si="95"/>
        <v>0</v>
      </c>
      <c r="AQ114" s="166">
        <f t="shared" si="95"/>
        <v>0</v>
      </c>
      <c r="AR114" s="166">
        <f t="shared" si="95"/>
        <v>0</v>
      </c>
      <c r="AS114" s="166">
        <f t="shared" si="95"/>
        <v>0</v>
      </c>
      <c r="AT114" s="166">
        <f t="shared" si="95"/>
        <v>0</v>
      </c>
      <c r="AU114" s="166">
        <f t="shared" si="95"/>
        <v>0</v>
      </c>
      <c r="AV114" s="166"/>
      <c r="AW114" s="166">
        <f t="shared" si="96"/>
        <v>0</v>
      </c>
      <c r="AX114" s="166">
        <f t="shared" si="96"/>
        <v>0</v>
      </c>
      <c r="AY114" s="166">
        <f t="shared" si="96"/>
        <v>0</v>
      </c>
      <c r="AZ114" s="166">
        <f t="shared" si="96"/>
        <v>0</v>
      </c>
      <c r="BA114" s="166">
        <f t="shared" si="96"/>
        <v>0</v>
      </c>
      <c r="BB114" s="166">
        <f t="shared" si="96"/>
        <v>0</v>
      </c>
      <c r="BC114" s="166">
        <f t="shared" si="96"/>
        <v>0</v>
      </c>
      <c r="BD114" s="166">
        <f t="shared" si="96"/>
        <v>0</v>
      </c>
      <c r="BE114" s="166">
        <f t="shared" si="96"/>
        <v>0</v>
      </c>
      <c r="BF114" s="166">
        <f t="shared" si="96"/>
        <v>0</v>
      </c>
      <c r="BG114" s="166">
        <f t="shared" si="96"/>
        <v>0</v>
      </c>
      <c r="BH114" s="170">
        <f t="shared" si="96"/>
        <v>0</v>
      </c>
      <c r="BK114" s="95"/>
      <c r="BL114" s="95"/>
      <c r="BM114" s="95"/>
      <c r="BN114" s="95"/>
      <c r="BO114" s="95"/>
      <c r="BP114" s="95"/>
      <c r="BQ114" s="95"/>
    </row>
    <row r="115" spans="1:69" s="155" customFormat="1" x14ac:dyDescent="0.3">
      <c r="A115" s="119"/>
      <c r="B115" s="172" t="s">
        <v>224</v>
      </c>
      <c r="C115" s="197"/>
      <c r="D115" s="174"/>
      <c r="E115" s="421">
        <v>722.57755737824198</v>
      </c>
      <c r="F115" s="176"/>
      <c r="G115" s="176"/>
      <c r="H115" s="177"/>
      <c r="I115" s="178"/>
      <c r="J115" s="179">
        <f>$E$115*J106/$E$106</f>
        <v>47.162298011040093</v>
      </c>
      <c r="K115" s="180"/>
      <c r="L115" s="179">
        <f>$E$115*L106/$E$106</f>
        <v>98.111327838454201</v>
      </c>
      <c r="M115" s="376"/>
      <c r="N115" s="179">
        <f>$E$115*N106/$E$106</f>
        <v>131.88925353135841</v>
      </c>
      <c r="O115" s="376"/>
      <c r="P115" s="179">
        <f>$E$115*P106/$E$106</f>
        <v>44.549537773411892</v>
      </c>
      <c r="Q115" s="377"/>
      <c r="R115" s="179">
        <f>$E$115*R106/$E$106</f>
        <v>38.478414208638114</v>
      </c>
      <c r="S115" s="377"/>
      <c r="T115" s="179">
        <f>$E$115*T106/$E$106</f>
        <v>15.095746103007899</v>
      </c>
      <c r="U115" s="376"/>
      <c r="V115" s="179">
        <f>$E$115*V106/$E$106</f>
        <v>3.2246477438016505</v>
      </c>
      <c r="W115" s="376"/>
      <c r="X115" s="179">
        <f>$E$115*X106/$E$106</f>
        <v>3.185338500447306</v>
      </c>
      <c r="Y115" s="378"/>
      <c r="Z115" s="179">
        <f>$E$115*Z106/$E$106</f>
        <v>5.2956380815976498</v>
      </c>
      <c r="AA115" s="180"/>
      <c r="AB115" s="179">
        <f>$E$115*AB106/$E$106</f>
        <v>6.454308075682043</v>
      </c>
      <c r="AC115" s="180"/>
      <c r="AD115" s="179">
        <f>$E$115*AD106/$E$106</f>
        <v>17.971095603848795</v>
      </c>
      <c r="AE115" s="179"/>
      <c r="AF115" s="179">
        <f>$E$115*AF106/$E$106</f>
        <v>0</v>
      </c>
      <c r="AG115" s="178"/>
      <c r="AH115" s="179">
        <f>$E$115*AH106/$E$106</f>
        <v>311.15995190695378</v>
      </c>
      <c r="AI115" s="179"/>
      <c r="AJ115" s="179">
        <f t="shared" ref="AJ115:AU115" si="108">$E$115*AJ106/$E$106</f>
        <v>14.187270805302937</v>
      </c>
      <c r="AK115" s="179">
        <f t="shared" si="108"/>
        <v>54.880391770524788</v>
      </c>
      <c r="AL115" s="179">
        <f t="shared" si="108"/>
        <v>92.715851069137216</v>
      </c>
      <c r="AM115" s="179">
        <f t="shared" si="108"/>
        <v>67.841648645021692</v>
      </c>
      <c r="AN115" s="179">
        <f t="shared" si="108"/>
        <v>30.086648108717505</v>
      </c>
      <c r="AO115" s="179">
        <f t="shared" si="108"/>
        <v>11.803785842828965</v>
      </c>
      <c r="AP115" s="179">
        <f t="shared" si="108"/>
        <v>3.1191289105030831</v>
      </c>
      <c r="AQ115" s="179">
        <f t="shared" si="108"/>
        <v>2.2336630864455209</v>
      </c>
      <c r="AR115" s="179">
        <f t="shared" si="108"/>
        <v>3.5967162853533505</v>
      </c>
      <c r="AS115" s="179">
        <f t="shared" si="108"/>
        <v>4.4574689006515893</v>
      </c>
      <c r="AT115" s="179">
        <f t="shared" si="108"/>
        <v>26.237378482467115</v>
      </c>
      <c r="AU115" s="179">
        <f t="shared" si="108"/>
        <v>0</v>
      </c>
      <c r="AV115" s="179"/>
      <c r="AW115" s="179">
        <f t="shared" ref="AW115:BH115" si="109">$E$115*AW106/$E$106</f>
        <v>61.34956881634303</v>
      </c>
      <c r="AX115" s="179">
        <f t="shared" si="109"/>
        <v>152.99171960897905</v>
      </c>
      <c r="AY115" s="179">
        <f t="shared" si="109"/>
        <v>224.60510460049565</v>
      </c>
      <c r="AZ115" s="179">
        <f t="shared" si="109"/>
        <v>112.39118641843361</v>
      </c>
      <c r="BA115" s="179">
        <f t="shared" si="109"/>
        <v>68.56506231735564</v>
      </c>
      <c r="BB115" s="179">
        <f t="shared" si="109"/>
        <v>26.899531945836873</v>
      </c>
      <c r="BC115" s="179">
        <f t="shared" si="109"/>
        <v>6.3437766543047349</v>
      </c>
      <c r="BD115" s="179">
        <f t="shared" si="109"/>
        <v>5.4190015868928274</v>
      </c>
      <c r="BE115" s="179">
        <f t="shared" si="109"/>
        <v>8.8923543669510003</v>
      </c>
      <c r="BF115" s="179">
        <f t="shared" si="109"/>
        <v>10.911776976333634</v>
      </c>
      <c r="BG115" s="179">
        <f t="shared" si="109"/>
        <v>44.208474086315903</v>
      </c>
      <c r="BH115" s="181">
        <f t="shared" si="109"/>
        <v>0</v>
      </c>
      <c r="BK115" s="95"/>
      <c r="BL115" s="95"/>
      <c r="BM115" s="95"/>
      <c r="BN115" s="95"/>
      <c r="BO115" s="95"/>
      <c r="BP115" s="95"/>
      <c r="BQ115" s="95"/>
    </row>
    <row r="116" spans="1:69" ht="15" thickBot="1" x14ac:dyDescent="0.35">
      <c r="A116" s="119"/>
      <c r="B116" s="198" t="s">
        <v>225</v>
      </c>
      <c r="C116" s="199"/>
      <c r="D116" s="200"/>
      <c r="E116" s="199">
        <v>0</v>
      </c>
      <c r="F116" s="200"/>
      <c r="G116" s="200"/>
      <c r="H116" s="199"/>
      <c r="I116" s="201"/>
      <c r="J116" s="202">
        <f>$E$116*J106/$E$106</f>
        <v>0</v>
      </c>
      <c r="K116" s="203"/>
      <c r="L116" s="202">
        <f>$E$116*L106/$E$106</f>
        <v>0</v>
      </c>
      <c r="M116" s="384"/>
      <c r="N116" s="202">
        <f>$E$116*N106/$E$106</f>
        <v>0</v>
      </c>
      <c r="O116" s="384"/>
      <c r="P116" s="202">
        <f>$E$116*P106/$E$106</f>
        <v>0</v>
      </c>
      <c r="Q116" s="385"/>
      <c r="R116" s="202">
        <f>$E$116*R106/$E$106</f>
        <v>0</v>
      </c>
      <c r="S116" s="386"/>
      <c r="T116" s="202">
        <f>$E$116*T106/$E$106</f>
        <v>0</v>
      </c>
      <c r="U116" s="384"/>
      <c r="V116" s="202">
        <f>$E$116*V106/$E$106</f>
        <v>0</v>
      </c>
      <c r="W116" s="384"/>
      <c r="X116" s="202">
        <f>$E$116*X106/$E$106</f>
        <v>0</v>
      </c>
      <c r="Y116" s="387"/>
      <c r="Z116" s="202">
        <f>$E$116*Z106/$E$106</f>
        <v>0</v>
      </c>
      <c r="AA116" s="203"/>
      <c r="AB116" s="202">
        <f>$E$116*AB106/$E$106</f>
        <v>0</v>
      </c>
      <c r="AC116" s="203"/>
      <c r="AD116" s="202">
        <f>$E$116*AD106/$E$106</f>
        <v>0</v>
      </c>
      <c r="AE116" s="202"/>
      <c r="AF116" s="202">
        <f>$E$116*AF106/$E$106</f>
        <v>0</v>
      </c>
      <c r="AG116" s="201"/>
      <c r="AH116" s="202">
        <f>$E$116*AH106/$E$106</f>
        <v>0</v>
      </c>
      <c r="AI116" s="204"/>
      <c r="AJ116" s="202">
        <f t="shared" ref="AJ116:AU116" si="110">$E$116*AJ106/$E$106</f>
        <v>0</v>
      </c>
      <c r="AK116" s="202">
        <f t="shared" si="110"/>
        <v>0</v>
      </c>
      <c r="AL116" s="202">
        <f t="shared" si="110"/>
        <v>0</v>
      </c>
      <c r="AM116" s="202">
        <f t="shared" si="110"/>
        <v>0</v>
      </c>
      <c r="AN116" s="202">
        <f t="shared" si="110"/>
        <v>0</v>
      </c>
      <c r="AO116" s="202">
        <f t="shared" si="110"/>
        <v>0</v>
      </c>
      <c r="AP116" s="202">
        <f t="shared" si="110"/>
        <v>0</v>
      </c>
      <c r="AQ116" s="202">
        <f t="shared" si="110"/>
        <v>0</v>
      </c>
      <c r="AR116" s="202">
        <f t="shared" si="110"/>
        <v>0</v>
      </c>
      <c r="AS116" s="202">
        <f t="shared" si="110"/>
        <v>0</v>
      </c>
      <c r="AT116" s="202">
        <f t="shared" si="110"/>
        <v>0</v>
      </c>
      <c r="AU116" s="202">
        <f t="shared" si="110"/>
        <v>0</v>
      </c>
      <c r="AV116" s="204"/>
      <c r="AW116" s="202">
        <f t="shared" ref="AW116:BH116" si="111">$E$116*AW106/$E$106</f>
        <v>0</v>
      </c>
      <c r="AX116" s="202">
        <f t="shared" si="111"/>
        <v>0</v>
      </c>
      <c r="AY116" s="202">
        <f t="shared" si="111"/>
        <v>0</v>
      </c>
      <c r="AZ116" s="202">
        <f t="shared" si="111"/>
        <v>0</v>
      </c>
      <c r="BA116" s="202">
        <f t="shared" si="111"/>
        <v>0</v>
      </c>
      <c r="BB116" s="202">
        <f t="shared" si="111"/>
        <v>0</v>
      </c>
      <c r="BC116" s="202">
        <f t="shared" si="111"/>
        <v>0</v>
      </c>
      <c r="BD116" s="202">
        <f t="shared" si="111"/>
        <v>0</v>
      </c>
      <c r="BE116" s="202">
        <f t="shared" si="111"/>
        <v>0</v>
      </c>
      <c r="BF116" s="202">
        <f t="shared" si="111"/>
        <v>0</v>
      </c>
      <c r="BG116" s="202">
        <f t="shared" si="111"/>
        <v>0</v>
      </c>
      <c r="BH116" s="205">
        <f t="shared" si="111"/>
        <v>0</v>
      </c>
    </row>
    <row r="117" spans="1:69" x14ac:dyDescent="0.3">
      <c r="A117" s="119"/>
      <c r="B117" s="206" t="s">
        <v>226</v>
      </c>
      <c r="C117" s="207">
        <v>0.2</v>
      </c>
      <c r="D117" s="208"/>
      <c r="E117" s="209">
        <f>E112*C117</f>
        <v>50532.690650000011</v>
      </c>
      <c r="F117" s="210"/>
      <c r="G117" s="210"/>
      <c r="I117" s="210"/>
      <c r="J117" s="119"/>
      <c r="K117" s="211"/>
      <c r="L117" s="119"/>
      <c r="M117" s="388"/>
      <c r="N117" s="119"/>
      <c r="O117" s="388"/>
      <c r="P117" s="119"/>
      <c r="Q117" s="389"/>
      <c r="R117" s="119"/>
      <c r="S117" s="389"/>
      <c r="T117" s="119"/>
      <c r="U117" s="388"/>
      <c r="V117" s="119"/>
      <c r="W117" s="388"/>
      <c r="X117" s="119"/>
      <c r="Y117" s="390"/>
      <c r="Z117" s="119"/>
      <c r="AA117" s="211"/>
      <c r="AB117" s="119"/>
      <c r="AC117" s="211"/>
      <c r="AD117" s="119"/>
      <c r="AE117" s="119"/>
      <c r="AF117" s="119"/>
      <c r="AG117" s="212"/>
      <c r="AH117" s="119"/>
    </row>
    <row r="118" spans="1:69" ht="15" thickBot="1" x14ac:dyDescent="0.35">
      <c r="A118" s="119"/>
      <c r="B118" s="213" t="s">
        <v>313</v>
      </c>
      <c r="C118" s="214"/>
      <c r="D118" s="215"/>
      <c r="E118" s="216">
        <f>SUM(E112,E117)</f>
        <v>303196.14390000008</v>
      </c>
      <c r="F118" s="210"/>
      <c r="G118" s="210"/>
      <c r="I118" s="210"/>
      <c r="J118" s="119"/>
      <c r="K118" s="211"/>
      <c r="L118" s="119"/>
      <c r="M118" s="388"/>
      <c r="N118" s="119"/>
      <c r="O118" s="388"/>
      <c r="P118" s="119"/>
      <c r="Q118" s="389"/>
      <c r="R118" s="119"/>
      <c r="S118" s="389"/>
      <c r="T118" s="119"/>
      <c r="U118" s="388"/>
      <c r="V118" s="119"/>
      <c r="W118" s="388"/>
      <c r="X118" s="119"/>
      <c r="Y118" s="390"/>
      <c r="Z118" s="119"/>
      <c r="AA118" s="211"/>
      <c r="AB118" s="119"/>
      <c r="AC118" s="211"/>
      <c r="AD118" s="119"/>
      <c r="AE118" s="119"/>
      <c r="AF118" s="119"/>
      <c r="AG118" s="212"/>
      <c r="AH118" s="119"/>
    </row>
    <row r="119" spans="1:69" x14ac:dyDescent="0.3">
      <c r="D119" s="210"/>
      <c r="F119" s="210"/>
      <c r="G119" s="210"/>
      <c r="I119" s="394"/>
      <c r="J119" s="395"/>
      <c r="K119" s="396"/>
      <c r="L119" s="119"/>
      <c r="M119" s="388"/>
      <c r="N119" s="119"/>
      <c r="O119" s="388"/>
      <c r="P119" s="119"/>
      <c r="Q119" s="389"/>
      <c r="R119" s="119"/>
      <c r="S119" s="389"/>
      <c r="T119" s="119"/>
      <c r="U119" s="388"/>
      <c r="V119" s="119"/>
      <c r="W119" s="388"/>
      <c r="X119" s="119"/>
      <c r="Y119" s="390"/>
      <c r="Z119" s="119"/>
      <c r="AA119" s="211"/>
      <c r="AB119" s="119"/>
      <c r="AC119" s="211"/>
      <c r="AD119" s="119"/>
      <c r="AE119" s="119"/>
      <c r="AF119" s="119"/>
      <c r="AG119" s="212"/>
      <c r="AH119" s="119"/>
    </row>
    <row r="120" spans="1:69" x14ac:dyDescent="0.3">
      <c r="D120" s="210"/>
      <c r="F120" s="210"/>
      <c r="G120" s="210"/>
      <c r="I120" s="394"/>
      <c r="J120" s="395"/>
      <c r="K120" s="396"/>
      <c r="L120" s="119"/>
      <c r="M120" s="388"/>
      <c r="N120" s="119"/>
      <c r="O120" s="388"/>
      <c r="P120" s="119"/>
      <c r="Q120" s="389"/>
      <c r="R120" s="119"/>
      <c r="S120" s="389"/>
      <c r="T120" s="119"/>
      <c r="U120" s="388"/>
      <c r="V120" s="119"/>
      <c r="W120" s="388"/>
      <c r="X120" s="119"/>
      <c r="Y120" s="390"/>
      <c r="Z120" s="119"/>
      <c r="AA120" s="211"/>
      <c r="AB120" s="119"/>
      <c r="AC120" s="211"/>
      <c r="AD120" s="119"/>
      <c r="AE120" s="119"/>
      <c r="AF120" s="119"/>
      <c r="AG120" s="212"/>
      <c r="AH120" s="119"/>
    </row>
    <row r="121" spans="1:69" x14ac:dyDescent="0.3">
      <c r="D121" s="210"/>
      <c r="E121" s="279"/>
      <c r="F121" s="210"/>
      <c r="G121" s="210"/>
      <c r="I121" s="394"/>
      <c r="J121" s="395"/>
      <c r="K121" s="396"/>
      <c r="L121" s="119"/>
      <c r="M121" s="388"/>
      <c r="N121" s="119"/>
      <c r="O121" s="388"/>
      <c r="P121" s="119"/>
      <c r="Q121" s="389"/>
      <c r="R121" s="119"/>
      <c r="S121" s="389"/>
      <c r="T121" s="119"/>
      <c r="U121" s="388"/>
      <c r="V121" s="119"/>
      <c r="W121" s="388"/>
      <c r="X121" s="119"/>
      <c r="Y121" s="390"/>
      <c r="Z121" s="119"/>
      <c r="AA121" s="211"/>
      <c r="AB121" s="119"/>
      <c r="AC121" s="211"/>
      <c r="AD121" s="119"/>
      <c r="AE121" s="119"/>
      <c r="AF121" s="119"/>
      <c r="AG121" s="212"/>
      <c r="AH121" s="119"/>
    </row>
    <row r="122" spans="1:69" x14ac:dyDescent="0.3">
      <c r="D122" s="210"/>
      <c r="F122" s="210"/>
      <c r="G122" s="210"/>
      <c r="I122" s="210"/>
      <c r="J122" s="119"/>
      <c r="K122" s="211"/>
      <c r="L122" s="119"/>
      <c r="M122" s="388"/>
      <c r="N122" s="119"/>
      <c r="O122" s="388"/>
      <c r="P122" s="119"/>
      <c r="Q122" s="389"/>
      <c r="R122" s="119"/>
      <c r="S122" s="389"/>
      <c r="T122" s="119"/>
      <c r="U122" s="388"/>
      <c r="V122" s="119"/>
      <c r="W122" s="388"/>
      <c r="X122" s="119"/>
      <c r="Y122" s="390"/>
      <c r="Z122" s="119"/>
      <c r="AA122" s="211"/>
      <c r="AB122" s="119"/>
      <c r="AC122" s="211"/>
      <c r="AD122" s="119"/>
      <c r="AE122" s="119"/>
      <c r="AF122" s="119"/>
      <c r="AG122" s="212"/>
      <c r="AH122" s="119"/>
    </row>
    <row r="123" spans="1:69" x14ac:dyDescent="0.3">
      <c r="D123" s="210"/>
      <c r="F123" s="210"/>
      <c r="G123" s="210"/>
      <c r="I123" s="210"/>
      <c r="J123" s="119"/>
      <c r="K123" s="211"/>
      <c r="L123" s="119"/>
      <c r="M123" s="388"/>
      <c r="N123" s="119"/>
      <c r="O123" s="388"/>
      <c r="P123" s="119"/>
      <c r="Q123" s="389"/>
      <c r="R123" s="119"/>
      <c r="S123" s="389"/>
      <c r="T123" s="119"/>
      <c r="U123" s="388"/>
      <c r="V123" s="119"/>
      <c r="W123" s="388"/>
      <c r="X123" s="119"/>
      <c r="Y123" s="390"/>
      <c r="Z123" s="119"/>
      <c r="AA123" s="211"/>
      <c r="AB123" s="119"/>
      <c r="AC123" s="211"/>
      <c r="AD123" s="119"/>
      <c r="AE123" s="119"/>
      <c r="AF123" s="119"/>
      <c r="AG123" s="212"/>
      <c r="AH123" s="119"/>
    </row>
    <row r="124" spans="1:69" x14ac:dyDescent="0.3">
      <c r="D124" s="210"/>
      <c r="F124" s="210"/>
      <c r="G124" s="210"/>
      <c r="I124" s="210"/>
      <c r="J124" s="119"/>
      <c r="K124" s="211"/>
      <c r="L124" s="119"/>
      <c r="M124" s="388"/>
      <c r="N124" s="119"/>
      <c r="O124" s="388"/>
      <c r="P124" s="119"/>
      <c r="Q124" s="389"/>
      <c r="R124" s="119"/>
      <c r="S124" s="389"/>
      <c r="T124" s="119"/>
      <c r="U124" s="388"/>
      <c r="V124" s="119"/>
      <c r="W124" s="388"/>
      <c r="X124" s="119"/>
      <c r="Y124" s="390"/>
      <c r="Z124" s="119"/>
      <c r="AA124" s="211"/>
      <c r="AB124" s="119"/>
      <c r="AC124" s="211"/>
      <c r="AD124" s="119"/>
      <c r="AE124" s="119"/>
      <c r="AF124" s="119"/>
      <c r="AG124" s="212"/>
      <c r="AH124" s="119"/>
    </row>
    <row r="125" spans="1:69" x14ac:dyDescent="0.3">
      <c r="D125" s="210"/>
      <c r="F125" s="210"/>
      <c r="G125" s="210"/>
      <c r="I125" s="210"/>
      <c r="J125" s="119"/>
      <c r="K125" s="211"/>
      <c r="L125" s="119"/>
      <c r="M125" s="388"/>
      <c r="N125" s="119"/>
      <c r="O125" s="388"/>
      <c r="P125" s="119"/>
      <c r="Q125" s="389"/>
      <c r="R125" s="119"/>
      <c r="S125" s="389"/>
      <c r="T125" s="119"/>
      <c r="U125" s="388"/>
      <c r="V125" s="119"/>
      <c r="W125" s="388"/>
      <c r="X125" s="119"/>
      <c r="Y125" s="390"/>
      <c r="Z125" s="119"/>
      <c r="AA125" s="211"/>
      <c r="AB125" s="119"/>
      <c r="AC125" s="211"/>
      <c r="AD125" s="119"/>
      <c r="AE125" s="119"/>
      <c r="AF125" s="119"/>
      <c r="AG125" s="212"/>
      <c r="AH125" s="119"/>
    </row>
    <row r="126" spans="1:69" x14ac:dyDescent="0.3">
      <c r="D126" s="210"/>
      <c r="F126" s="210"/>
      <c r="G126" s="210"/>
      <c r="I126" s="210"/>
      <c r="K126" s="217"/>
      <c r="M126" s="391"/>
      <c r="O126" s="391"/>
      <c r="Q126" s="392"/>
      <c r="S126" s="392"/>
      <c r="U126" s="391"/>
      <c r="W126" s="391"/>
      <c r="Y126" s="393"/>
      <c r="AA126" s="217"/>
      <c r="AC126" s="217"/>
      <c r="AG126" s="210"/>
    </row>
    <row r="127" spans="1:69" x14ac:dyDescent="0.3">
      <c r="O127" s="391"/>
      <c r="Q127" s="392"/>
      <c r="S127" s="392"/>
      <c r="U127" s="391"/>
      <c r="W127" s="391"/>
      <c r="Y127" s="393"/>
      <c r="AA127" s="217"/>
      <c r="AC127" s="217"/>
      <c r="AG127" s="210"/>
    </row>
    <row r="128" spans="1:69" x14ac:dyDescent="0.3">
      <c r="O128" s="391"/>
      <c r="Q128" s="392"/>
      <c r="S128" s="392"/>
      <c r="U128" s="391"/>
      <c r="W128" s="391"/>
      <c r="Y128" s="393"/>
      <c r="AA128" s="217"/>
      <c r="AC128" s="217"/>
      <c r="AG128" s="210"/>
    </row>
    <row r="129" spans="15:33" x14ac:dyDescent="0.3">
      <c r="O129" s="391"/>
      <c r="Q129" s="392"/>
      <c r="S129" s="392"/>
      <c r="U129" s="391"/>
      <c r="W129" s="391"/>
      <c r="Y129" s="393"/>
      <c r="AA129" s="217"/>
      <c r="AC129" s="217"/>
      <c r="AG129" s="210"/>
    </row>
    <row r="148" spans="9:9" x14ac:dyDescent="0.3">
      <c r="I148" s="127"/>
    </row>
  </sheetData>
  <mergeCells count="4">
    <mergeCell ref="B4:G4"/>
    <mergeCell ref="I4:AH4"/>
    <mergeCell ref="AJ4:AT4"/>
    <mergeCell ref="AW4:BG4"/>
  </mergeCells>
  <conditionalFormatting sqref="AV6">
    <cfRule type="expression" dxfId="59" priority="53">
      <formula>AND($CE6&lt;&gt;"",$CN6="")</formula>
    </cfRule>
    <cfRule type="expression" dxfId="58" priority="54">
      <formula>$CE6&lt;&gt;""</formula>
    </cfRule>
  </conditionalFormatting>
  <conditionalFormatting sqref="BK7:BQ11">
    <cfRule type="expression" dxfId="57" priority="51">
      <formula>AND($CF7&lt;&gt;"",$CO7="")</formula>
    </cfRule>
    <cfRule type="expression" dxfId="56" priority="52">
      <formula>$CF7&lt;&gt;""</formula>
    </cfRule>
  </conditionalFormatting>
  <conditionalFormatting sqref="M6">
    <cfRule type="expression" dxfId="55" priority="49">
      <formula>AND($CE6&lt;&gt;"",$CN6="")</formula>
    </cfRule>
    <cfRule type="expression" dxfId="54" priority="50">
      <formula>$CE6&lt;&gt;""</formula>
    </cfRule>
  </conditionalFormatting>
  <conditionalFormatting sqref="BK62:BQ66 BK79:BQ79 BK54:BQ56 BK76:BQ76 BK60:BQ60 BK68:BQ69 BK23:BQ23">
    <cfRule type="expression" dxfId="53" priority="45">
      <formula>AND($CF25&lt;&gt;"",$CO25="")</formula>
    </cfRule>
    <cfRule type="expression" dxfId="52" priority="46">
      <formula>$CF25&lt;&gt;""</formula>
    </cfRule>
  </conditionalFormatting>
  <conditionalFormatting sqref="K6">
    <cfRule type="expression" dxfId="51" priority="47">
      <formula>AND($CE6&lt;&gt;"",$CN6="")</formula>
    </cfRule>
    <cfRule type="expression" dxfId="50" priority="48">
      <formula>$CE6&lt;&gt;""</formula>
    </cfRule>
  </conditionalFormatting>
  <conditionalFormatting sqref="C6">
    <cfRule type="expression" dxfId="49" priority="43">
      <formula>AND($CE6&lt;&gt;"",$CN6="")</formula>
    </cfRule>
    <cfRule type="expression" dxfId="48" priority="44">
      <formula>$CE6&lt;&gt;""</formula>
    </cfRule>
  </conditionalFormatting>
  <conditionalFormatting sqref="AK6">
    <cfRule type="expression" dxfId="47" priority="41">
      <formula>AND($CE6&lt;&gt;"",$CN6="")</formula>
    </cfRule>
    <cfRule type="expression" dxfId="46" priority="42">
      <formula>$CE6&lt;&gt;""</formula>
    </cfRule>
  </conditionalFormatting>
  <conditionalFormatting sqref="AL6">
    <cfRule type="expression" dxfId="45" priority="39">
      <formula>AND($CE6&lt;&gt;"",$CN6="")</formula>
    </cfRule>
    <cfRule type="expression" dxfId="44" priority="40">
      <formula>$CE6&lt;&gt;""</formula>
    </cfRule>
  </conditionalFormatting>
  <conditionalFormatting sqref="AX6">
    <cfRule type="expression" dxfId="43" priority="37">
      <formula>AND($CE6&lt;&gt;"",$CN6="")</formula>
    </cfRule>
    <cfRule type="expression" dxfId="42" priority="38">
      <formula>$CE6&lt;&gt;""</formula>
    </cfRule>
  </conditionalFormatting>
  <conditionalFormatting sqref="AY6">
    <cfRule type="expression" dxfId="41" priority="35">
      <formula>AND($CE6&lt;&gt;"",$CN6="")</formula>
    </cfRule>
    <cfRule type="expression" dxfId="40" priority="36">
      <formula>$CE6&lt;&gt;""</formula>
    </cfRule>
  </conditionalFormatting>
  <conditionalFormatting sqref="BP57:BQ57 BP88:BQ88">
    <cfRule type="expression" dxfId="39" priority="33">
      <formula>AND($CE59&lt;&gt;"",$CN59="")</formula>
    </cfRule>
    <cfRule type="expression" dxfId="38" priority="34">
      <formula>$CE59&lt;&gt;""</formula>
    </cfRule>
  </conditionalFormatting>
  <conditionalFormatting sqref="BK43:BQ47">
    <cfRule type="expression" dxfId="37" priority="31">
      <formula>AND($CF45&lt;&gt;"",$CO45="")</formula>
    </cfRule>
    <cfRule type="expression" dxfId="36" priority="32">
      <formula>$CF45&lt;&gt;""</formula>
    </cfRule>
  </conditionalFormatting>
  <conditionalFormatting sqref="BK48:BQ52">
    <cfRule type="expression" dxfId="35" priority="29">
      <formula>AND($CF50&lt;&gt;"",$CO50="")</formula>
    </cfRule>
    <cfRule type="expression" dxfId="34" priority="30">
      <formula>$CF50&lt;&gt;""</formula>
    </cfRule>
  </conditionalFormatting>
  <conditionalFormatting sqref="BP40:BQ40">
    <cfRule type="expression" dxfId="33" priority="27">
      <formula>AND($CE42&lt;&gt;"",$CN42="")</formula>
    </cfRule>
    <cfRule type="expression" dxfId="32" priority="28">
      <formula>$CE42&lt;&gt;""</formula>
    </cfRule>
  </conditionalFormatting>
  <conditionalFormatting sqref="BK27:BQ31">
    <cfRule type="expression" dxfId="31" priority="25">
      <formula>AND($CF29&lt;&gt;"",$CO29="")</formula>
    </cfRule>
    <cfRule type="expression" dxfId="30" priority="26">
      <formula>$CF29&lt;&gt;""</formula>
    </cfRule>
  </conditionalFormatting>
  <conditionalFormatting sqref="BK32:BQ39">
    <cfRule type="expression" dxfId="29" priority="23">
      <formula>AND($CF34&lt;&gt;"",$CO34="")</formula>
    </cfRule>
    <cfRule type="expression" dxfId="28" priority="24">
      <formula>$CF34&lt;&gt;""</formula>
    </cfRule>
  </conditionalFormatting>
  <conditionalFormatting sqref="BP24:BQ24">
    <cfRule type="expression" dxfId="27" priority="21">
      <formula>AND($CE26&lt;&gt;"",$CN26="")</formula>
    </cfRule>
    <cfRule type="expression" dxfId="26" priority="22">
      <formula>$CE26&lt;&gt;""</formula>
    </cfRule>
  </conditionalFormatting>
  <conditionalFormatting sqref="BK12:BQ16">
    <cfRule type="expression" dxfId="25" priority="19">
      <formula>AND($CF13&lt;&gt;"",$CO13="")</formula>
    </cfRule>
    <cfRule type="expression" dxfId="24" priority="20">
      <formula>$CF13&lt;&gt;""</formula>
    </cfRule>
  </conditionalFormatting>
  <conditionalFormatting sqref="BP77:BQ77">
    <cfRule type="expression" dxfId="23" priority="17">
      <formula>AND($CE79&lt;&gt;"",$CN79="")</formula>
    </cfRule>
    <cfRule type="expression" dxfId="22" priority="18">
      <formula>$CE79&lt;&gt;""</formula>
    </cfRule>
  </conditionalFormatting>
  <conditionalFormatting sqref="BK71:BQ71">
    <cfRule type="expression" dxfId="21" priority="15">
      <formula>AND($CF72&lt;&gt;"",$CO72="")</formula>
    </cfRule>
    <cfRule type="expression" dxfId="20" priority="16">
      <formula>$CF72&lt;&gt;""</formula>
    </cfRule>
  </conditionalFormatting>
  <conditionalFormatting sqref="BK74:BQ75">
    <cfRule type="expression" dxfId="19" priority="13">
      <formula>AND($CF76&lt;&gt;"",$CO76="")</formula>
    </cfRule>
    <cfRule type="expression" dxfId="18" priority="14">
      <formula>$CF76&lt;&gt;""</formula>
    </cfRule>
  </conditionalFormatting>
  <conditionalFormatting sqref="BP72:BQ72">
    <cfRule type="expression" dxfId="17" priority="11">
      <formula>AND($CE74&lt;&gt;"",$CN74="")</formula>
    </cfRule>
    <cfRule type="expression" dxfId="16" priority="12">
      <formula>$CE74&lt;&gt;""</formula>
    </cfRule>
  </conditionalFormatting>
  <conditionalFormatting sqref="BK67:BQ67">
    <cfRule type="expression" dxfId="15" priority="9">
      <formula>AND($CF69&lt;&gt;"",$CO69="")</formula>
    </cfRule>
    <cfRule type="expression" dxfId="14" priority="10">
      <formula>$CF69&lt;&gt;""</formula>
    </cfRule>
  </conditionalFormatting>
  <conditionalFormatting sqref="BP85:BQ85">
    <cfRule type="expression" dxfId="13" priority="7">
      <formula>AND($CE87&lt;&gt;"",$CN87="")</formula>
    </cfRule>
    <cfRule type="expression" dxfId="12" priority="8">
      <formula>$CE87&lt;&gt;""</formula>
    </cfRule>
  </conditionalFormatting>
  <conditionalFormatting sqref="BP82:BQ82">
    <cfRule type="expression" dxfId="11" priority="5">
      <formula>AND($CE84&lt;&gt;"",$CN84="")</formula>
    </cfRule>
    <cfRule type="expression" dxfId="10" priority="6">
      <formula>$CE84&lt;&gt;""</formula>
    </cfRule>
  </conditionalFormatting>
  <conditionalFormatting sqref="BK61:BQ61">
    <cfRule type="expression" dxfId="9" priority="3">
      <formula>AND($CF63&lt;&gt;"",$CO63="")</formula>
    </cfRule>
    <cfRule type="expression" dxfId="8" priority="4">
      <formula>$CF63&lt;&gt;""</formula>
    </cfRule>
  </conditionalFormatting>
  <conditionalFormatting sqref="BK53:BQ53">
    <cfRule type="expression" dxfId="7" priority="1">
      <formula>AND($CF55&lt;&gt;"",$CO55="")</formula>
    </cfRule>
    <cfRule type="expression" dxfId="6" priority="2">
      <formula>$CF55&lt;&gt;""</formula>
    </cfRule>
  </conditionalFormatting>
  <conditionalFormatting sqref="BK17:BQ17">
    <cfRule type="expression" dxfId="5" priority="55">
      <formula>AND($CF19&lt;&gt;"",$CO19="")</formula>
    </cfRule>
    <cfRule type="expression" dxfId="4" priority="56">
      <formula>$CF19&lt;&gt;""</formula>
    </cfRule>
  </conditionalFormatting>
  <conditionalFormatting sqref="BK70:BQ70">
    <cfRule type="expression" dxfId="3" priority="57">
      <formula>AND(#REF!&lt;&gt;"",#REF!="")</formula>
    </cfRule>
    <cfRule type="expression" dxfId="2" priority="58">
      <formula>#REF!&lt;&gt;""</formula>
    </cfRule>
  </conditionalFormatting>
  <conditionalFormatting sqref="BK18:BQ21">
    <cfRule type="expression" dxfId="1" priority="59">
      <formula>AND($CF21&lt;&gt;"",$CO21="")</formula>
    </cfRule>
    <cfRule type="expression" dxfId="0" priority="60">
      <formula>$CF21&lt;&gt;""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5" ma:contentTypeDescription="Create a new document." ma:contentTypeScope="" ma:versionID="8ab4b5c6aa5512a04202afa12165e6e8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a48636d31ffc0dd2df70dae752fe868a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9F001-31BC-4E5C-B9AA-6E190F443C31}"/>
</file>

<file path=customXml/itemProps2.xml><?xml version="1.0" encoding="utf-8"?>
<ds:datastoreItem xmlns:ds="http://schemas.openxmlformats.org/officeDocument/2006/customXml" ds:itemID="{2E014829-23DA-40AC-91B7-733D36966A0B}">
  <ds:schemaRefs>
    <ds:schemaRef ds:uri="4295b89e-2911-42f0-a767-8ca596d6842f"/>
    <ds:schemaRef ds:uri="a4634551-c501-4e5e-ac96-dde1e0c9b252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d65e48b5-f38d-431e-9b4f-47403bf4583f"/>
  </ds:schemaRefs>
</ds:datastoreItem>
</file>

<file path=customXml/itemProps3.xml><?xml version="1.0" encoding="utf-8"?>
<ds:datastoreItem xmlns:ds="http://schemas.openxmlformats.org/officeDocument/2006/customXml" ds:itemID="{05EE8B7C-390D-4908-81F6-CB30A54435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6.1. Lisa 1 Parendustööd</vt:lpstr>
      <vt:lpstr>Lisa 6.1. Lisa 2 Sisustus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Henri Telk</dc:creator>
  <cp:lastModifiedBy>Karin Vahar</cp:lastModifiedBy>
  <dcterms:created xsi:type="dcterms:W3CDTF">2020-08-12T12:45:36Z</dcterms:created>
  <dcterms:modified xsi:type="dcterms:W3CDTF">2022-07-08T08:43:36Z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